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Y:\2 - LICITAÇÃO\LICITAÇÃO - 2023\2.4 --- NOVOS CONTRATOS\PROFISSIONAIS AEE\PE 08-364_2023\"/>
    </mc:Choice>
  </mc:AlternateContent>
  <xr:revisionPtr revIDLastSave="0" documentId="13_ncr:1_{679DB182-07CE-45D8-A745-08FA5C0081EB}" xr6:coauthVersionLast="47" xr6:coauthVersionMax="47" xr10:uidLastSave="{00000000-0000-0000-0000-000000000000}"/>
  <bookViews>
    <workbookView xWindow="-120" yWindow="-120" windowWidth="29040" windowHeight="15840" tabRatio="772" firstSheet="1" activeTab="1" xr2:uid="{00000000-000D-0000-FFFF-FFFF00000000}"/>
  </bookViews>
  <sheets>
    <sheet name="Plan. Auxiliar" sheetId="27" state="hidden" r:id="rId1"/>
    <sheet name="Benef. e Insumos - Apoio" sheetId="3" r:id="rId2"/>
    <sheet name="APOIO" sheetId="28" r:id="rId3"/>
    <sheet name="Benef. e Insumos - Libras" sheetId="30" r:id="rId4"/>
    <sheet name="LIBRAS" sheetId="10" r:id="rId5"/>
    <sheet name="QUADRO RESUMO" sheetId="29" r:id="rId6"/>
    <sheet name="&quot;03&quot; Laborat." sheetId="13" state="hidden" r:id="rId7"/>
    <sheet name="&quot;04&quot; Almoxarifados" sheetId="4" state="hidden" r:id="rId8"/>
    <sheet name="&quot;05&quot; Oficinas" sheetId="14" state="hidden" r:id="rId9"/>
    <sheet name="&quot;06&quot; Esp.Livres" sheetId="15" state="hidden" r:id="rId10"/>
    <sheet name="&quot;08&quot; P. Adj e Cont." sheetId="18" state="hidden" r:id="rId11"/>
    <sheet name="&quot;09&quot; Varrição" sheetId="19" state="hidden" r:id="rId12"/>
    <sheet name="&quot;10&quot; Pat. e Áreas Verdes" sheetId="21" state="hidden" r:id="rId13"/>
    <sheet name="&quot;14&quot; Fachada Envidraçada" sheetId="26" state="hidden" r:id="rId14"/>
  </sheets>
  <definedNames>
    <definedName name="A" localSheetId="2">APOIO!#REF!</definedName>
    <definedName name="A">LIBRAS!#REF!</definedName>
    <definedName name="Aparecida">'Plan. Auxiliar'!$D$3</definedName>
    <definedName name="Araçatuba">'Plan. Auxiliar'!$E$3</definedName>
    <definedName name="_xlnm.Print_Area" localSheetId="2">APOIO!$A$1:$M$113</definedName>
    <definedName name="_xlnm.Print_Area" localSheetId="1">'Benef. e Insumos - Apoio'!$A$1:$I$54</definedName>
    <definedName name="_xlnm.Print_Area" localSheetId="3">'Benef. e Insumos - Libras'!$A$1:$I$59</definedName>
    <definedName name="_xlnm.Print_Area" localSheetId="4">LIBRAS!$A$1:$M$121</definedName>
    <definedName name="áreas" localSheetId="2">#REF!</definedName>
    <definedName name="áreas">#REF!</definedName>
    <definedName name="Arujá">'Plan. Auxiliar'!$F$3</definedName>
    <definedName name="Atibaia">'Plan. Auxiliar'!$G$3:$G$4</definedName>
    <definedName name="B" localSheetId="2">APOIO!#REF!</definedName>
    <definedName name="B">LIBRAS!#REF!</definedName>
    <definedName name="Barra_do_Turvo">'Plan. Auxiliar'!$I$3:$J$3</definedName>
    <definedName name="Bauru">'Plan. Auxiliar'!$I$3</definedName>
    <definedName name="C_" localSheetId="2">APOIO!$Q$48</definedName>
    <definedName name="C_">LIBRAS!$Q$56</definedName>
    <definedName name="Caçapava">'Plan. Auxiliar'!$J$3</definedName>
    <definedName name="Cachoeira_Paulista">'Plan. Auxiliar'!$K$3:$K$4</definedName>
    <definedName name="Cajati">'Plan. Auxiliar'!$L$3</definedName>
    <definedName name="Campinas">'Plan. Auxiliar'!$N$3</definedName>
    <definedName name="D" localSheetId="2">APOIO!$Q$49</definedName>
    <definedName name="D">LIBRAS!$Q$57</definedName>
    <definedName name="Del_05_Posto_Barra_do_Turvo">'Plan. Auxiliar'!$I$3:$J$3</definedName>
    <definedName name="Del_10_Marília">'Plan. Auxiliar'!$S$3</definedName>
    <definedName name="Guaiçara">'Plan. Auxiliar'!$N$3</definedName>
    <definedName name="Guarulhos">'Plan. Auxiliar'!$O$3:$O$6</definedName>
    <definedName name="Itapecerica_da_Serra">'Plan. Auxiliar'!$P$3:$P$4</definedName>
    <definedName name="Lavrinhas">'Plan. Auxiliar'!$Q$3</definedName>
    <definedName name="Marília">'Plan. Auxiliar'!$S$3:$S$4</definedName>
    <definedName name="materiaishig" localSheetId="2">#REF!</definedName>
    <definedName name="materiaishig">#REF!</definedName>
    <definedName name="Medida" localSheetId="2">#REF!</definedName>
    <definedName name="Medida">#REF!</definedName>
    <definedName name="Miracatu">'Plan. Auxiliar'!$S$3:$S$4</definedName>
    <definedName name="Municípios">'Plan. Auxiliar'!$B$3:$B$34</definedName>
    <definedName name="Osasco">'Plan. Auxiliar'!$T$3</definedName>
    <definedName name="Ourinhos">'Plan. Auxiliar'!$U$3</definedName>
    <definedName name="Piquete">'Plan. Auxiliar'!$V$3</definedName>
    <definedName name="Piracicaba">'Plan. Auxiliar'!$W$3</definedName>
    <definedName name="Presidente_Prudente">'Plan. Auxiliar'!$X$3:$X$4</definedName>
    <definedName name="Produtividade" localSheetId="2">#REF!</definedName>
    <definedName name="Produtividade">#REF!</definedName>
    <definedName name="PSF_Campinas">'Plan. Auxiliar'!$N$3</definedName>
    <definedName name="PSU_Marília">'Plan. Auxiliar'!$S$4</definedName>
    <definedName name="Registro">'Plan. Auxiliar'!$Y$3:$Y$4</definedName>
    <definedName name="Ribeirão_Preto">'Plan. Auxiliar'!$Z$3:$Z$4</definedName>
    <definedName name="Roseira">'Plan. Auxiliar'!$AA$3</definedName>
    <definedName name="Santos">'Plan. Auxiliar'!$AB$3:$AB$4</definedName>
    <definedName name="São_José_do_Rio_Preto">'Plan. Auxiliar'!$AC$3:$AC$5</definedName>
    <definedName name="São_José_dos_Campos">'Plan. Auxiliar'!$AD$3:$AD$4</definedName>
    <definedName name="São_Paulo">'Plan. Auxiliar'!$AE$3:$AE$6</definedName>
    <definedName name="Sorocaba">'Plan. Auxiliar'!$AF$3</definedName>
    <definedName name="Taubaté">'Plan. Auxiliar'!$AG$3:$AG$4</definedName>
    <definedName name="Ubatuba">'Plan. Auxiliar'!$AH$3:$AH$6</definedName>
    <definedName name="Vargem">'Plan. Auxiliar'!$AI$3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0" l="1"/>
  <c r="C44" i="28"/>
  <c r="H51" i="30"/>
  <c r="H56" i="30" s="1"/>
  <c r="H57" i="30" s="1"/>
  <c r="H42" i="30"/>
  <c r="H41" i="30"/>
  <c r="H40" i="30"/>
  <c r="H39" i="30"/>
  <c r="B34" i="30"/>
  <c r="C34" i="30" s="1"/>
  <c r="G34" i="30" s="1"/>
  <c r="H30" i="30"/>
  <c r="H27" i="30"/>
  <c r="D20" i="30"/>
  <c r="H20" i="30" s="1"/>
  <c r="H35" i="3"/>
  <c r="H36" i="3"/>
  <c r="H37" i="3"/>
  <c r="H34" i="3"/>
  <c r="H46" i="3"/>
  <c r="H46" i="30" l="1"/>
  <c r="H47" i="30" s="1"/>
  <c r="I120" i="28"/>
  <c r="I119" i="28"/>
  <c r="C113" i="28"/>
  <c r="C112" i="28"/>
  <c r="C111" i="28"/>
  <c r="C110" i="28"/>
  <c r="C109" i="28"/>
  <c r="L108" i="28"/>
  <c r="I99" i="28"/>
  <c r="I121" i="28" s="1"/>
  <c r="L93" i="28"/>
  <c r="K72" i="28"/>
  <c r="K71" i="28"/>
  <c r="K70" i="28"/>
  <c r="K69" i="28"/>
  <c r="K61" i="28"/>
  <c r="K59" i="28"/>
  <c r="K60" i="28" s="1"/>
  <c r="L52" i="28"/>
  <c r="C46" i="28"/>
  <c r="L45" i="28"/>
  <c r="C45" i="28"/>
  <c r="K39" i="28"/>
  <c r="K41" i="28" s="1"/>
  <c r="K27" i="28"/>
  <c r="K26" i="28"/>
  <c r="L24" i="28"/>
  <c r="L21" i="28"/>
  <c r="L12" i="28"/>
  <c r="K71" i="10"/>
  <c r="K69" i="10"/>
  <c r="K68" i="10"/>
  <c r="K26" i="10"/>
  <c r="K70" i="10"/>
  <c r="K58" i="10"/>
  <c r="K59" i="10" s="1"/>
  <c r="K28" i="28" l="1"/>
  <c r="K29" i="28" s="1"/>
  <c r="K73" i="28"/>
  <c r="K74" i="28" s="1"/>
  <c r="I122" i="28"/>
  <c r="K72" i="10"/>
  <c r="L22" i="28"/>
  <c r="L60" i="28" s="1"/>
  <c r="K62" i="28"/>
  <c r="L26" i="28" l="1"/>
  <c r="L39" i="28"/>
  <c r="L35" i="28"/>
  <c r="L36" i="28"/>
  <c r="L59" i="28"/>
  <c r="L62" i="28"/>
  <c r="L63" i="28"/>
  <c r="L34" i="28"/>
  <c r="L109" i="28"/>
  <c r="L27" i="28"/>
  <c r="L69" i="28"/>
  <c r="L78" i="28"/>
  <c r="L79" i="28" s="1"/>
  <c r="L83" i="28" s="1"/>
  <c r="L71" i="28"/>
  <c r="L61" i="28"/>
  <c r="L37" i="28"/>
  <c r="L33" i="28"/>
  <c r="L38" i="28"/>
  <c r="L68" i="28"/>
  <c r="L70" i="28"/>
  <c r="L40" i="28"/>
  <c r="L72" i="28"/>
  <c r="K38" i="10"/>
  <c r="C45" i="10"/>
  <c r="L44" i="10"/>
  <c r="C44" i="10"/>
  <c r="C43" i="10"/>
  <c r="L28" i="28" l="1"/>
  <c r="L29" i="28" s="1"/>
  <c r="L30" i="28" s="1"/>
  <c r="L53" i="28" s="1"/>
  <c r="L64" i="28"/>
  <c r="L111" i="28" s="1"/>
  <c r="L41" i="28"/>
  <c r="L54" i="28" s="1"/>
  <c r="L73" i="28"/>
  <c r="L74" i="28" l="1"/>
  <c r="L75" i="28" s="1"/>
  <c r="L82" i="28" s="1"/>
  <c r="L84" i="28" s="1"/>
  <c r="L112" i="28" s="1"/>
  <c r="K25" i="10"/>
  <c r="L20" i="10"/>
  <c r="K27" i="10" l="1"/>
  <c r="L21" i="10"/>
  <c r="L70" i="10" l="1"/>
  <c r="L58" i="10"/>
  <c r="L69" i="10"/>
  <c r="L71" i="10"/>
  <c r="L62" i="10"/>
  <c r="L59" i="10"/>
  <c r="L67" i="10"/>
  <c r="L68" i="10"/>
  <c r="L25" i="10"/>
  <c r="L32" i="10"/>
  <c r="L37" i="10"/>
  <c r="L77" i="10"/>
  <c r="L26" i="10"/>
  <c r="L72" i="10" l="1"/>
  <c r="L27" i="10"/>
  <c r="K60" i="10"/>
  <c r="L60" i="10" s="1"/>
  <c r="J84" i="13" l="1"/>
  <c r="J84" i="4"/>
  <c r="J84" i="14"/>
  <c r="J84" i="15"/>
  <c r="J84" i="18"/>
  <c r="J84" i="19"/>
  <c r="J84" i="21"/>
  <c r="J84" i="26"/>
  <c r="I95" i="13" l="1"/>
  <c r="I95" i="4"/>
  <c r="I95" i="14"/>
  <c r="I95" i="15"/>
  <c r="I95" i="18"/>
  <c r="I95" i="19"/>
  <c r="I95" i="21"/>
  <c r="I95" i="26"/>
  <c r="I98" i="10"/>
  <c r="C109" i="13"/>
  <c r="C109" i="4"/>
  <c r="C109" i="14"/>
  <c r="C109" i="15"/>
  <c r="C109" i="18"/>
  <c r="C109" i="19"/>
  <c r="C109" i="21"/>
  <c r="C109" i="26"/>
  <c r="C112" i="10"/>
  <c r="C108" i="13"/>
  <c r="C108" i="4"/>
  <c r="C108" i="14"/>
  <c r="C108" i="15"/>
  <c r="C108" i="18"/>
  <c r="C108" i="19"/>
  <c r="C108" i="21"/>
  <c r="C108" i="26"/>
  <c r="C111" i="10"/>
  <c r="C107" i="13"/>
  <c r="C107" i="4"/>
  <c r="C107" i="14"/>
  <c r="C107" i="15"/>
  <c r="C107" i="18"/>
  <c r="C107" i="19"/>
  <c r="C107" i="21"/>
  <c r="C107" i="26"/>
  <c r="C110" i="10"/>
  <c r="C106" i="13"/>
  <c r="C106" i="4"/>
  <c r="C106" i="14"/>
  <c r="C106" i="15"/>
  <c r="C106" i="18"/>
  <c r="C106" i="19"/>
  <c r="C106" i="21"/>
  <c r="C106" i="26"/>
  <c r="C109" i="10"/>
  <c r="C105" i="13"/>
  <c r="C105" i="4"/>
  <c r="C105" i="14"/>
  <c r="C105" i="15"/>
  <c r="C105" i="18"/>
  <c r="C105" i="19"/>
  <c r="C105" i="21"/>
  <c r="C105" i="26"/>
  <c r="C108" i="10"/>
  <c r="K67" i="13"/>
  <c r="K67" i="4"/>
  <c r="K67" i="14"/>
  <c r="K67" i="15"/>
  <c r="K67" i="18"/>
  <c r="K67" i="19"/>
  <c r="K67" i="21"/>
  <c r="K67" i="26"/>
  <c r="K64" i="13"/>
  <c r="K64" i="4"/>
  <c r="K64" i="14"/>
  <c r="K64" i="15"/>
  <c r="K64" i="18"/>
  <c r="K64" i="19"/>
  <c r="K64" i="21"/>
  <c r="K64" i="26"/>
  <c r="K59" i="13"/>
  <c r="K59" i="4"/>
  <c r="K59" i="14"/>
  <c r="K59" i="15"/>
  <c r="K59" i="18"/>
  <c r="K59" i="19"/>
  <c r="K59" i="21"/>
  <c r="K59" i="26"/>
  <c r="K54" i="13"/>
  <c r="K54" i="4"/>
  <c r="K54" i="14"/>
  <c r="K54" i="15"/>
  <c r="K54" i="18"/>
  <c r="K54" i="19"/>
  <c r="K54" i="21"/>
  <c r="K54" i="26"/>
  <c r="L47" i="13"/>
  <c r="L47" i="4"/>
  <c r="L47" i="14"/>
  <c r="L47" i="15"/>
  <c r="L47" i="18"/>
  <c r="L47" i="19"/>
  <c r="L47" i="21"/>
  <c r="L47" i="26"/>
  <c r="L51" i="10"/>
  <c r="L19" i="13"/>
  <c r="L19" i="4"/>
  <c r="L19" i="14"/>
  <c r="L19" i="15"/>
  <c r="L19" i="18"/>
  <c r="L19" i="19"/>
  <c r="L19" i="21"/>
  <c r="L19" i="26"/>
  <c r="L23" i="10"/>
  <c r="K23" i="13"/>
  <c r="K23" i="4"/>
  <c r="K23" i="14"/>
  <c r="K23" i="15"/>
  <c r="K23" i="18"/>
  <c r="K23" i="19"/>
  <c r="K23" i="21"/>
  <c r="K23" i="26"/>
  <c r="L10" i="26"/>
  <c r="L12" i="26" s="1"/>
  <c r="K32" i="26" l="1"/>
  <c r="K31" i="26"/>
  <c r="K32" i="21"/>
  <c r="K31" i="21"/>
  <c r="K32" i="19"/>
  <c r="K31" i="19"/>
  <c r="K32" i="18"/>
  <c r="K31" i="18"/>
  <c r="K32" i="15"/>
  <c r="K31" i="15"/>
  <c r="K32" i="14"/>
  <c r="K31" i="14"/>
  <c r="K32" i="4"/>
  <c r="K31" i="4"/>
  <c r="K32" i="13"/>
  <c r="K31" i="13"/>
  <c r="L7" i="26"/>
  <c r="K55" i="4" l="1"/>
  <c r="K56" i="4" s="1"/>
  <c r="K55" i="19"/>
  <c r="K56" i="19" s="1"/>
  <c r="K55" i="14"/>
  <c r="K56" i="14" s="1"/>
  <c r="K55" i="21"/>
  <c r="K56" i="21" s="1"/>
  <c r="K55" i="26"/>
  <c r="K56" i="26" s="1"/>
  <c r="K34" i="13"/>
  <c r="K58" i="13" s="1"/>
  <c r="K55" i="13"/>
  <c r="K56" i="13" s="1"/>
  <c r="K34" i="18"/>
  <c r="K58" i="18" s="1"/>
  <c r="K55" i="18"/>
  <c r="K56" i="18" s="1"/>
  <c r="K34" i="15"/>
  <c r="K58" i="15" s="1"/>
  <c r="K55" i="15"/>
  <c r="K56" i="15" s="1"/>
  <c r="K34" i="14"/>
  <c r="K58" i="14" s="1"/>
  <c r="K34" i="21"/>
  <c r="K58" i="21" s="1"/>
  <c r="K34" i="26"/>
  <c r="K58" i="26" s="1"/>
  <c r="K34" i="4"/>
  <c r="K58" i="4" s="1"/>
  <c r="K34" i="19"/>
  <c r="K58" i="19" s="1"/>
  <c r="L9" i="26"/>
  <c r="L11" i="26" s="1"/>
  <c r="L13" i="26" s="1"/>
  <c r="AI2" i="27"/>
  <c r="AH2" i="27"/>
  <c r="AG2" i="27"/>
  <c r="AF2" i="27"/>
  <c r="AE2" i="27"/>
  <c r="AD2" i="27"/>
  <c r="AC2" i="27"/>
  <c r="AB2" i="27"/>
  <c r="AA2" i="27"/>
  <c r="Z2" i="27"/>
  <c r="Y2" i="27"/>
  <c r="X2" i="27"/>
  <c r="W2" i="27"/>
  <c r="V2" i="27"/>
  <c r="U2" i="27"/>
  <c r="T2" i="27"/>
  <c r="S2" i="27"/>
  <c r="R2" i="27"/>
  <c r="Q2" i="27"/>
  <c r="P2" i="27"/>
  <c r="O2" i="27"/>
  <c r="N2" i="27"/>
  <c r="M2" i="27"/>
  <c r="L2" i="27"/>
  <c r="K2" i="27"/>
  <c r="J2" i="27"/>
  <c r="I2" i="27"/>
  <c r="H2" i="27"/>
  <c r="G2" i="27"/>
  <c r="F2" i="27"/>
  <c r="E2" i="27"/>
  <c r="D2" i="27"/>
  <c r="L17" i="26" l="1"/>
  <c r="I118" i="26"/>
  <c r="I117" i="26"/>
  <c r="L104" i="26"/>
  <c r="I119" i="26"/>
  <c r="L90" i="26"/>
  <c r="K66" i="26"/>
  <c r="K65" i="26"/>
  <c r="C43" i="26"/>
  <c r="C42" i="26"/>
  <c r="C41" i="26"/>
  <c r="C40" i="26"/>
  <c r="C39" i="26"/>
  <c r="C38" i="26"/>
  <c r="L37" i="26"/>
  <c r="C37" i="26"/>
  <c r="I118" i="21"/>
  <c r="I117" i="21"/>
  <c r="L104" i="21"/>
  <c r="I119" i="21"/>
  <c r="L90" i="21"/>
  <c r="K66" i="21"/>
  <c r="K65" i="21"/>
  <c r="C43" i="21"/>
  <c r="C42" i="21"/>
  <c r="C41" i="21"/>
  <c r="C40" i="21"/>
  <c r="C39" i="21"/>
  <c r="C38" i="21"/>
  <c r="L37" i="21"/>
  <c r="C37" i="21"/>
  <c r="L7" i="21"/>
  <c r="L17" i="21" s="1"/>
  <c r="I118" i="19"/>
  <c r="I117" i="19"/>
  <c r="L104" i="19"/>
  <c r="I119" i="19"/>
  <c r="L90" i="19"/>
  <c r="K66" i="19"/>
  <c r="K65" i="19"/>
  <c r="C43" i="19"/>
  <c r="C42" i="19"/>
  <c r="C41" i="19"/>
  <c r="C40" i="19"/>
  <c r="C39" i="19"/>
  <c r="C38" i="19"/>
  <c r="L37" i="19"/>
  <c r="C37" i="19"/>
  <c r="L7" i="19"/>
  <c r="L17" i="19" s="1"/>
  <c r="I118" i="18"/>
  <c r="I117" i="18"/>
  <c r="L104" i="18"/>
  <c r="I119" i="18"/>
  <c r="L90" i="18"/>
  <c r="K66" i="18"/>
  <c r="K65" i="18"/>
  <c r="C43" i="18"/>
  <c r="C42" i="18"/>
  <c r="C41" i="18"/>
  <c r="C40" i="18"/>
  <c r="C39" i="18"/>
  <c r="C38" i="18"/>
  <c r="L37" i="18"/>
  <c r="C37" i="18"/>
  <c r="L7" i="18"/>
  <c r="L17" i="18" s="1"/>
  <c r="B3" i="18"/>
  <c r="B3" i="19"/>
  <c r="B3" i="21"/>
  <c r="B3" i="26"/>
  <c r="L105" i="18" l="1"/>
  <c r="L105" i="19"/>
  <c r="L105" i="21"/>
  <c r="L105" i="26"/>
  <c r="L73" i="18"/>
  <c r="L74" i="18" s="1"/>
  <c r="L58" i="19"/>
  <c r="L73" i="19"/>
  <c r="L74" i="19" s="1"/>
  <c r="L73" i="21"/>
  <c r="L74" i="21" s="1"/>
  <c r="L58" i="26"/>
  <c r="L73" i="26"/>
  <c r="L74" i="26" s="1"/>
  <c r="L57" i="21"/>
  <c r="L59" i="21"/>
  <c r="L56" i="21"/>
  <c r="L58" i="21"/>
  <c r="L59" i="18"/>
  <c r="L57" i="18"/>
  <c r="L59" i="19"/>
  <c r="L57" i="19"/>
  <c r="L56" i="19"/>
  <c r="L57" i="26"/>
  <c r="L59" i="26"/>
  <c r="L56" i="26"/>
  <c r="L58" i="18"/>
  <c r="L56" i="18"/>
  <c r="L21" i="18"/>
  <c r="L22" i="18"/>
  <c r="L22" i="21"/>
  <c r="L21" i="21"/>
  <c r="L22" i="26"/>
  <c r="L21" i="26"/>
  <c r="L22" i="19"/>
  <c r="L21" i="19"/>
  <c r="I120" i="19"/>
  <c r="I120" i="21"/>
  <c r="L69" i="21"/>
  <c r="L33" i="21"/>
  <c r="L30" i="21"/>
  <c r="L26" i="21"/>
  <c r="L29" i="21"/>
  <c r="L27" i="21"/>
  <c r="L31" i="21"/>
  <c r="L28" i="21"/>
  <c r="L32" i="21"/>
  <c r="L69" i="19"/>
  <c r="L29" i="19"/>
  <c r="L30" i="19"/>
  <c r="L31" i="19"/>
  <c r="L28" i="19"/>
  <c r="L26" i="19"/>
  <c r="L27" i="19"/>
  <c r="L33" i="19"/>
  <c r="L32" i="19"/>
  <c r="L33" i="26"/>
  <c r="L30" i="26"/>
  <c r="L26" i="26"/>
  <c r="L29" i="26"/>
  <c r="L31" i="26"/>
  <c r="L28" i="26"/>
  <c r="L27" i="26"/>
  <c r="L32" i="26"/>
  <c r="L69" i="18"/>
  <c r="L31" i="18"/>
  <c r="L28" i="18"/>
  <c r="L29" i="18"/>
  <c r="L27" i="18"/>
  <c r="L33" i="18"/>
  <c r="L30" i="18"/>
  <c r="L26" i="18"/>
  <c r="L32" i="18"/>
  <c r="L69" i="26"/>
  <c r="L55" i="18"/>
  <c r="L55" i="26"/>
  <c r="L55" i="19"/>
  <c r="L55" i="21"/>
  <c r="I120" i="26"/>
  <c r="L65" i="26"/>
  <c r="L54" i="26"/>
  <c r="L67" i="26"/>
  <c r="L64" i="26"/>
  <c r="L66" i="26"/>
  <c r="L68" i="26"/>
  <c r="L65" i="21"/>
  <c r="L54" i="21"/>
  <c r="L67" i="21"/>
  <c r="L64" i="21"/>
  <c r="L66" i="21"/>
  <c r="L68" i="21"/>
  <c r="L67" i="19"/>
  <c r="L54" i="19"/>
  <c r="L64" i="19"/>
  <c r="L66" i="19"/>
  <c r="L68" i="19"/>
  <c r="L65" i="19"/>
  <c r="I120" i="18"/>
  <c r="L54" i="18"/>
  <c r="L64" i="18"/>
  <c r="L66" i="18"/>
  <c r="L68" i="18"/>
  <c r="L65" i="18"/>
  <c r="L67" i="18"/>
  <c r="L78" i="19" l="1"/>
  <c r="L78" i="26"/>
  <c r="L78" i="18"/>
  <c r="L78" i="21"/>
  <c r="L70" i="18"/>
  <c r="L77" i="18" s="1"/>
  <c r="L70" i="21"/>
  <c r="L77" i="21" s="1"/>
  <c r="L70" i="26"/>
  <c r="L77" i="26" s="1"/>
  <c r="L70" i="19"/>
  <c r="L77" i="19" s="1"/>
  <c r="L60" i="18"/>
  <c r="L107" i="18" s="1"/>
  <c r="L60" i="26"/>
  <c r="L107" i="26" s="1"/>
  <c r="L60" i="19"/>
  <c r="L107" i="19" s="1"/>
  <c r="L60" i="21"/>
  <c r="L107" i="21" s="1"/>
  <c r="L34" i="26"/>
  <c r="L34" i="19"/>
  <c r="L34" i="18"/>
  <c r="L34" i="21"/>
  <c r="L23" i="19"/>
  <c r="L48" i="19" s="1"/>
  <c r="L23" i="21"/>
  <c r="L48" i="21" s="1"/>
  <c r="L23" i="26"/>
  <c r="L48" i="26" s="1"/>
  <c r="L23" i="18"/>
  <c r="L48" i="18" s="1"/>
  <c r="L79" i="19" l="1"/>
  <c r="L108" i="19" s="1"/>
  <c r="L79" i="21"/>
  <c r="L108" i="21" s="1"/>
  <c r="L79" i="18"/>
  <c r="L108" i="18" s="1"/>
  <c r="L79" i="26"/>
  <c r="L108" i="26" s="1"/>
  <c r="L49" i="21"/>
  <c r="L76" i="21"/>
  <c r="L49" i="26"/>
  <c r="L76" i="26"/>
  <c r="L49" i="18"/>
  <c r="L76" i="18"/>
  <c r="L49" i="19"/>
  <c r="L76" i="19"/>
  <c r="I118" i="15" l="1"/>
  <c r="I117" i="15"/>
  <c r="L104" i="15"/>
  <c r="I119" i="15"/>
  <c r="L90" i="15"/>
  <c r="K66" i="15"/>
  <c r="K65" i="15"/>
  <c r="C43" i="15"/>
  <c r="C42" i="15"/>
  <c r="C41" i="15"/>
  <c r="C40" i="15"/>
  <c r="C39" i="15"/>
  <c r="C38" i="15"/>
  <c r="L37" i="15"/>
  <c r="C37" i="15"/>
  <c r="L7" i="15"/>
  <c r="L17" i="15" s="1"/>
  <c r="I118" i="14"/>
  <c r="I117" i="14"/>
  <c r="L104" i="14"/>
  <c r="I119" i="14"/>
  <c r="L90" i="14"/>
  <c r="K66" i="14"/>
  <c r="K65" i="14"/>
  <c r="C43" i="14"/>
  <c r="C42" i="14"/>
  <c r="C41" i="14"/>
  <c r="C40" i="14"/>
  <c r="C39" i="14"/>
  <c r="C38" i="14"/>
  <c r="L37" i="14"/>
  <c r="C37" i="14"/>
  <c r="L7" i="14"/>
  <c r="L17" i="14" s="1"/>
  <c r="I118" i="13"/>
  <c r="I117" i="13"/>
  <c r="L104" i="13"/>
  <c r="I119" i="13"/>
  <c r="L90" i="13"/>
  <c r="K66" i="13"/>
  <c r="K65" i="13"/>
  <c r="C43" i="13"/>
  <c r="C42" i="13"/>
  <c r="C41" i="13"/>
  <c r="C40" i="13"/>
  <c r="C39" i="13"/>
  <c r="C38" i="13"/>
  <c r="L37" i="13"/>
  <c r="C37" i="13"/>
  <c r="L7" i="13"/>
  <c r="L17" i="13" s="1"/>
  <c r="I119" i="10"/>
  <c r="I118" i="10"/>
  <c r="L107" i="10"/>
  <c r="I120" i="10"/>
  <c r="L92" i="10"/>
  <c r="L108" i="10" l="1"/>
  <c r="L105" i="13"/>
  <c r="L105" i="15"/>
  <c r="L105" i="14"/>
  <c r="L73" i="13"/>
  <c r="L74" i="13" s="1"/>
  <c r="L73" i="14"/>
  <c r="L74" i="14" s="1"/>
  <c r="L73" i="15"/>
  <c r="L74" i="15" s="1"/>
  <c r="L78" i="10"/>
  <c r="L57" i="14"/>
  <c r="L59" i="14"/>
  <c r="L56" i="14"/>
  <c r="L58" i="14"/>
  <c r="L59" i="13"/>
  <c r="L57" i="13"/>
  <c r="L56" i="13"/>
  <c r="L58" i="13"/>
  <c r="L57" i="15"/>
  <c r="L59" i="15"/>
  <c r="L56" i="15"/>
  <c r="L58" i="15"/>
  <c r="K40" i="10"/>
  <c r="K28" i="10" s="1"/>
  <c r="L28" i="10" s="1"/>
  <c r="L21" i="13"/>
  <c r="L22" i="13"/>
  <c r="L22" i="14"/>
  <c r="L21" i="14"/>
  <c r="L21" i="15"/>
  <c r="L22" i="15"/>
  <c r="I120" i="15"/>
  <c r="I120" i="13"/>
  <c r="L69" i="13"/>
  <c r="L33" i="13"/>
  <c r="L30" i="13"/>
  <c r="L26" i="13"/>
  <c r="L29" i="13"/>
  <c r="L27" i="13"/>
  <c r="L31" i="13"/>
  <c r="L28" i="13"/>
  <c r="L32" i="13"/>
  <c r="L69" i="14"/>
  <c r="L31" i="14"/>
  <c r="L28" i="14"/>
  <c r="L27" i="14"/>
  <c r="L29" i="14"/>
  <c r="L33" i="14"/>
  <c r="L30" i="14"/>
  <c r="L26" i="14"/>
  <c r="L32" i="14"/>
  <c r="L69" i="15"/>
  <c r="L30" i="15"/>
  <c r="L26" i="15"/>
  <c r="L33" i="15"/>
  <c r="L29" i="15"/>
  <c r="L28" i="15"/>
  <c r="L27" i="15"/>
  <c r="L31" i="15"/>
  <c r="L32" i="15"/>
  <c r="L38" i="10"/>
  <c r="L55" i="13"/>
  <c r="L66" i="14"/>
  <c r="L55" i="14"/>
  <c r="L68" i="14"/>
  <c r="L55" i="15"/>
  <c r="I121" i="10"/>
  <c r="L65" i="15"/>
  <c r="L67" i="15"/>
  <c r="L54" i="15"/>
  <c r="L64" i="15"/>
  <c r="L66" i="15"/>
  <c r="L68" i="15"/>
  <c r="I120" i="14"/>
  <c r="L54" i="14"/>
  <c r="L64" i="14"/>
  <c r="L65" i="14"/>
  <c r="L67" i="14"/>
  <c r="L54" i="13"/>
  <c r="L64" i="13"/>
  <c r="L66" i="13"/>
  <c r="L68" i="13"/>
  <c r="L65" i="13"/>
  <c r="L67" i="13"/>
  <c r="L35" i="10"/>
  <c r="L34" i="10"/>
  <c r="L36" i="10"/>
  <c r="L39" i="10"/>
  <c r="L33" i="10"/>
  <c r="B3" i="15"/>
  <c r="K61" i="10" l="1"/>
  <c r="L61" i="10" s="1"/>
  <c r="K73" i="10"/>
  <c r="L73" i="10" s="1"/>
  <c r="L74" i="10" s="1"/>
  <c r="L29" i="10"/>
  <c r="L52" i="10" s="1"/>
  <c r="L40" i="10"/>
  <c r="L78" i="15"/>
  <c r="L78" i="14"/>
  <c r="L82" i="10"/>
  <c r="L78" i="13"/>
  <c r="L70" i="13"/>
  <c r="L77" i="13" s="1"/>
  <c r="L70" i="15"/>
  <c r="L77" i="15" s="1"/>
  <c r="L70" i="14"/>
  <c r="L77" i="14" s="1"/>
  <c r="L60" i="13"/>
  <c r="L107" i="13" s="1"/>
  <c r="L60" i="14"/>
  <c r="L107" i="14" s="1"/>
  <c r="L60" i="15"/>
  <c r="L107" i="15" s="1"/>
  <c r="L34" i="15"/>
  <c r="L34" i="14"/>
  <c r="L34" i="13"/>
  <c r="L23" i="13"/>
  <c r="L48" i="13" s="1"/>
  <c r="L23" i="14"/>
  <c r="L48" i="14" s="1"/>
  <c r="L23" i="15"/>
  <c r="L48" i="15" s="1"/>
  <c r="B3" i="14"/>
  <c r="B3" i="13"/>
  <c r="B3" i="4"/>
  <c r="L79" i="13" l="1"/>
  <c r="L108" i="13" s="1"/>
  <c r="L79" i="14"/>
  <c r="L108" i="14" s="1"/>
  <c r="L79" i="15"/>
  <c r="L108" i="15" s="1"/>
  <c r="L53" i="10"/>
  <c r="L49" i="15"/>
  <c r="L76" i="15"/>
  <c r="L49" i="13"/>
  <c r="L76" i="13"/>
  <c r="L49" i="14"/>
  <c r="L76" i="14"/>
  <c r="L63" i="10" l="1"/>
  <c r="L110" i="10" s="1"/>
  <c r="L81" i="10"/>
  <c r="L83" i="10" s="1"/>
  <c r="L111" i="10" s="1"/>
  <c r="K65" i="4"/>
  <c r="C43" i="4"/>
  <c r="C42" i="4"/>
  <c r="C41" i="4"/>
  <c r="C40" i="4"/>
  <c r="C39" i="4"/>
  <c r="C38" i="4"/>
  <c r="C37" i="4"/>
  <c r="L37" i="4"/>
  <c r="B29" i="3"/>
  <c r="C29" i="3" s="1"/>
  <c r="G29" i="3" s="1"/>
  <c r="L7" i="4"/>
  <c r="L17" i="4" s="1"/>
  <c r="I118" i="4"/>
  <c r="I117" i="4"/>
  <c r="L104" i="4"/>
  <c r="I119" i="4"/>
  <c r="L90" i="4"/>
  <c r="K66" i="4"/>
  <c r="D20" i="3"/>
  <c r="H20" i="3" s="1"/>
  <c r="L43" i="10" l="1"/>
  <c r="L44" i="28"/>
  <c r="L45" i="10"/>
  <c r="L46" i="28"/>
  <c r="L105" i="4"/>
  <c r="L73" i="4"/>
  <c r="L74" i="4" s="1"/>
  <c r="L57" i="4"/>
  <c r="L59" i="4"/>
  <c r="L56" i="4"/>
  <c r="L58" i="4"/>
  <c r="L22" i="4"/>
  <c r="L21" i="4"/>
  <c r="H41" i="3"/>
  <c r="H42" i="3" s="1"/>
  <c r="L42" i="13"/>
  <c r="L41" i="4"/>
  <c r="L41" i="26"/>
  <c r="L41" i="21"/>
  <c r="L41" i="18"/>
  <c r="L41" i="19"/>
  <c r="L41" i="14"/>
  <c r="L41" i="15"/>
  <c r="L41" i="13"/>
  <c r="L38" i="4"/>
  <c r="L38" i="26"/>
  <c r="L38" i="21"/>
  <c r="L38" i="18"/>
  <c r="L38" i="19"/>
  <c r="L38" i="15"/>
  <c r="L38" i="13"/>
  <c r="L38" i="14"/>
  <c r="L43" i="26"/>
  <c r="L43" i="4"/>
  <c r="L43" i="19"/>
  <c r="L43" i="21"/>
  <c r="L43" i="18"/>
  <c r="L43" i="15"/>
  <c r="L43" i="14"/>
  <c r="L43" i="13"/>
  <c r="L27" i="4"/>
  <c r="L28" i="4"/>
  <c r="L33" i="4"/>
  <c r="L30" i="4"/>
  <c r="L26" i="4"/>
  <c r="L29" i="4"/>
  <c r="L31" i="4"/>
  <c r="L32" i="4"/>
  <c r="L39" i="4"/>
  <c r="L39" i="26"/>
  <c r="L39" i="18"/>
  <c r="L39" i="21"/>
  <c r="L39" i="19"/>
  <c r="L39" i="15"/>
  <c r="L39" i="14"/>
  <c r="L39" i="13"/>
  <c r="I120" i="4"/>
  <c r="L64" i="4"/>
  <c r="L65" i="4"/>
  <c r="L69" i="4"/>
  <c r="L55" i="4"/>
  <c r="L68" i="4"/>
  <c r="L66" i="4"/>
  <c r="L67" i="4"/>
  <c r="L54" i="4"/>
  <c r="L49" i="10" l="1"/>
  <c r="L54" i="10" s="1"/>
  <c r="L55" i="10" s="1"/>
  <c r="L50" i="28"/>
  <c r="L55" i="28" s="1"/>
  <c r="L56" i="28" s="1"/>
  <c r="L42" i="15"/>
  <c r="L42" i="19"/>
  <c r="L42" i="4"/>
  <c r="L42" i="14"/>
  <c r="L42" i="18"/>
  <c r="L42" i="21"/>
  <c r="L42" i="26"/>
  <c r="L78" i="4"/>
  <c r="L60" i="4"/>
  <c r="L107" i="4" s="1"/>
  <c r="L70" i="4"/>
  <c r="L77" i="4" s="1"/>
  <c r="L34" i="4"/>
  <c r="L23" i="4"/>
  <c r="L48" i="4" s="1"/>
  <c r="L40" i="4"/>
  <c r="L40" i="18"/>
  <c r="L40" i="19"/>
  <c r="L45" i="19" s="1"/>
  <c r="L50" i="19" s="1"/>
  <c r="L51" i="19" s="1"/>
  <c r="L106" i="19" s="1"/>
  <c r="L40" i="26"/>
  <c r="L40" i="21"/>
  <c r="L40" i="13"/>
  <c r="L45" i="13" s="1"/>
  <c r="L50" i="13" s="1"/>
  <c r="L51" i="13" s="1"/>
  <c r="L106" i="13" s="1"/>
  <c r="L40" i="14"/>
  <c r="L40" i="15"/>
  <c r="L45" i="15" s="1"/>
  <c r="L82" i="4"/>
  <c r="L82" i="18"/>
  <c r="L82" i="19"/>
  <c r="L82" i="26"/>
  <c r="L82" i="21"/>
  <c r="L82" i="13"/>
  <c r="L82" i="14"/>
  <c r="L82" i="15"/>
  <c r="L87" i="28" l="1"/>
  <c r="L86" i="10"/>
  <c r="L110" i="28"/>
  <c r="L109" i="10"/>
  <c r="L45" i="14"/>
  <c r="L50" i="14" s="1"/>
  <c r="L51" i="14" s="1"/>
  <c r="L83" i="14" s="1"/>
  <c r="L45" i="4"/>
  <c r="L50" i="4" s="1"/>
  <c r="L83" i="13"/>
  <c r="L83" i="19"/>
  <c r="L79" i="4"/>
  <c r="L108" i="4" s="1"/>
  <c r="L49" i="4"/>
  <c r="L76" i="4"/>
  <c r="L50" i="15"/>
  <c r="L51" i="15" s="1"/>
  <c r="L45" i="26"/>
  <c r="L45" i="18"/>
  <c r="L45" i="21"/>
  <c r="L106" i="14" l="1"/>
  <c r="L84" i="19"/>
  <c r="L87" i="19" s="1"/>
  <c r="L109" i="19" s="1"/>
  <c r="L110" i="19" s="1"/>
  <c r="L84" i="14"/>
  <c r="L87" i="14" s="1"/>
  <c r="L109" i="14" s="1"/>
  <c r="L84" i="13"/>
  <c r="L87" i="13" s="1"/>
  <c r="L109" i="13" s="1"/>
  <c r="L110" i="13" s="1"/>
  <c r="L83" i="15"/>
  <c r="L106" i="15"/>
  <c r="L51" i="4"/>
  <c r="L50" i="21"/>
  <c r="L51" i="21" s="1"/>
  <c r="L50" i="26"/>
  <c r="L51" i="26" s="1"/>
  <c r="L50" i="18"/>
  <c r="L51" i="18" s="1"/>
  <c r="L110" i="14" l="1"/>
  <c r="L92" i="14" s="1"/>
  <c r="L92" i="19"/>
  <c r="L91" i="19"/>
  <c r="L92" i="13"/>
  <c r="L91" i="13"/>
  <c r="L84" i="15"/>
  <c r="L87" i="15" s="1"/>
  <c r="L109" i="15" s="1"/>
  <c r="L110" i="15" s="1"/>
  <c r="L92" i="15" s="1"/>
  <c r="L83" i="4"/>
  <c r="L106" i="4"/>
  <c r="L83" i="26"/>
  <c r="L106" i="26"/>
  <c r="L83" i="18"/>
  <c r="L106" i="18"/>
  <c r="L83" i="21"/>
  <c r="L106" i="21"/>
  <c r="L91" i="14" l="1"/>
  <c r="J93" i="14" s="1"/>
  <c r="L112" i="14" s="1"/>
  <c r="J99" i="14" s="1"/>
  <c r="J93" i="19"/>
  <c r="L112" i="19" s="1"/>
  <c r="J99" i="19" s="1"/>
  <c r="J93" i="13"/>
  <c r="L112" i="13" s="1"/>
  <c r="J97" i="13" s="1"/>
  <c r="L84" i="26"/>
  <c r="L87" i="26" s="1"/>
  <c r="L109" i="26" s="1"/>
  <c r="L110" i="26" s="1"/>
  <c r="L91" i="26" s="1"/>
  <c r="L84" i="21"/>
  <c r="L87" i="21" s="1"/>
  <c r="L109" i="21" s="1"/>
  <c r="L110" i="21" s="1"/>
  <c r="L92" i="21" s="1"/>
  <c r="L84" i="18"/>
  <c r="L87" i="18" s="1"/>
  <c r="L109" i="18" s="1"/>
  <c r="L110" i="18" s="1"/>
  <c r="L84" i="4"/>
  <c r="L87" i="4" s="1"/>
  <c r="L109" i="4" s="1"/>
  <c r="L110" i="4" s="1"/>
  <c r="L91" i="15"/>
  <c r="J93" i="15" s="1"/>
  <c r="L112" i="15" s="1"/>
  <c r="J97" i="19" l="1"/>
  <c r="J98" i="19"/>
  <c r="J96" i="19"/>
  <c r="L111" i="19"/>
  <c r="J95" i="19"/>
  <c r="J100" i="19"/>
  <c r="J96" i="13"/>
  <c r="J100" i="13"/>
  <c r="J95" i="13"/>
  <c r="J99" i="13"/>
  <c r="J96" i="14"/>
  <c r="L111" i="13"/>
  <c r="J98" i="13"/>
  <c r="J97" i="14"/>
  <c r="J100" i="14"/>
  <c r="L111" i="14"/>
  <c r="J98" i="14"/>
  <c r="J95" i="14"/>
  <c r="L92" i="26"/>
  <c r="J93" i="26" s="1"/>
  <c r="L112" i="26" s="1"/>
  <c r="J95" i="26" s="1"/>
  <c r="L91" i="21"/>
  <c r="J93" i="21" s="1"/>
  <c r="L112" i="21" s="1"/>
  <c r="J99" i="21" s="1"/>
  <c r="J95" i="15"/>
  <c r="L91" i="4"/>
  <c r="L92" i="4"/>
  <c r="L91" i="18"/>
  <c r="L92" i="18"/>
  <c r="J99" i="15"/>
  <c r="L111" i="15"/>
  <c r="J96" i="15"/>
  <c r="J98" i="15"/>
  <c r="J97" i="15"/>
  <c r="J100" i="15"/>
  <c r="L95" i="19" l="1"/>
  <c r="L101" i="19" s="1"/>
  <c r="L95" i="13"/>
  <c r="L101" i="13" s="1"/>
  <c r="L111" i="21"/>
  <c r="J95" i="21"/>
  <c r="J96" i="21"/>
  <c r="J98" i="21"/>
  <c r="J97" i="21"/>
  <c r="J100" i="21"/>
  <c r="L95" i="14"/>
  <c r="L101" i="14" s="1"/>
  <c r="J97" i="26"/>
  <c r="J96" i="26"/>
  <c r="J93" i="18"/>
  <c r="L112" i="18" s="1"/>
  <c r="J96" i="18" s="1"/>
  <c r="J100" i="26"/>
  <c r="J98" i="26"/>
  <c r="L111" i="26"/>
  <c r="J99" i="26"/>
  <c r="J93" i="4"/>
  <c r="L112" i="4" s="1"/>
  <c r="J95" i="4" s="1"/>
  <c r="L95" i="15"/>
  <c r="L101" i="15" s="1"/>
  <c r="L95" i="21" l="1"/>
  <c r="L101" i="21" s="1"/>
  <c r="L111" i="18"/>
  <c r="J98" i="4"/>
  <c r="L111" i="4"/>
  <c r="J95" i="18"/>
  <c r="J100" i="18"/>
  <c r="J96" i="4"/>
  <c r="J97" i="18"/>
  <c r="J98" i="18"/>
  <c r="J100" i="4"/>
  <c r="J99" i="4"/>
  <c r="J99" i="18"/>
  <c r="L95" i="26"/>
  <c r="L101" i="26" s="1"/>
  <c r="J97" i="4"/>
  <c r="L95" i="4" l="1"/>
  <c r="L101" i="4" s="1"/>
  <c r="L95" i="18"/>
  <c r="L101" i="18" s="1"/>
  <c r="H51" i="3"/>
  <c r="H52" i="3" s="1"/>
  <c r="L87" i="10" l="1"/>
  <c r="L89" i="10" s="1"/>
  <c r="L112" i="10" s="1"/>
  <c r="L113" i="10" s="1"/>
  <c r="L88" i="28"/>
  <c r="L90" i="28" s="1"/>
  <c r="L113" i="28" s="1"/>
  <c r="L114" i="28" s="1"/>
  <c r="L96" i="28" l="1"/>
  <c r="L94" i="28"/>
  <c r="L93" i="10"/>
  <c r="L95" i="10"/>
  <c r="J96" i="10" l="1"/>
  <c r="L115" i="10" s="1"/>
  <c r="J102" i="10" s="1"/>
  <c r="J97" i="28"/>
  <c r="L116" i="28" s="1"/>
  <c r="J104" i="28" s="1"/>
  <c r="J98" i="10" l="1"/>
  <c r="J99" i="10"/>
  <c r="J100" i="10"/>
  <c r="J103" i="10"/>
  <c r="J101" i="10"/>
  <c r="L114" i="10"/>
  <c r="J103" i="28"/>
  <c r="J102" i="28"/>
  <c r="J101" i="28"/>
  <c r="L115" i="28"/>
  <c r="J99" i="28"/>
  <c r="J100" i="28"/>
  <c r="E9" i="29" l="1"/>
  <c r="F9" i="29" s="1"/>
  <c r="E8" i="29"/>
  <c r="L98" i="10"/>
  <c r="L104" i="10" s="1"/>
  <c r="L99" i="28"/>
  <c r="L105" i="28" s="1"/>
  <c r="E10" i="29" l="1"/>
  <c r="F8" i="29"/>
  <c r="F10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9" authorId="0" shapeId="0" xr:uid="{00000000-0006-0000-03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9" authorId="0" shapeId="0" xr:uid="{00000000-0006-0000-03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C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C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C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C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C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C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C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8" authorId="0" shapeId="0" xr:uid="{00000000-0006-0000-02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8" authorId="0" shapeId="0" xr:uid="{00000000-0006-0000-02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5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5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5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5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5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5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5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6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6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6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6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6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6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6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7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7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7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7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7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7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7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8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8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8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8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8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8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8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9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9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9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9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9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9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9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A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A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A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A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A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A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A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Vanessa Ávila De Souza</author>
  </authors>
  <commentList>
    <comment ref="H32" authorId="0" shapeId="0" xr:uid="{00000000-0006-0000-0B00-000001000000}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 xr:uid="{00000000-0006-0000-0B00-000002000000}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 xr:uid="{00000000-0006-0000-0B00-000003000000}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 xr:uid="{00000000-0006-0000-0B00-000004000000}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 xr:uid="{00000000-0006-0000-0B00-000005000000}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 xr:uid="{00000000-0006-0000-0B00-000006000000}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 xr:uid="{00000000-0006-0000-0B00-000007000000}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sharedStrings.xml><?xml version="1.0" encoding="utf-8"?>
<sst xmlns="http://schemas.openxmlformats.org/spreadsheetml/2006/main" count="2103" uniqueCount="328">
  <si>
    <t>Órgão:</t>
  </si>
  <si>
    <t>Município</t>
  </si>
  <si>
    <t xml:space="preserve">Unidade: </t>
  </si>
  <si>
    <t>Outros (especificar)</t>
  </si>
  <si>
    <t>BENEFÍCIOS  MENSAIS E DIÁRIOS - Memória de cálculo</t>
  </si>
  <si>
    <t>CCT -  Data Base:</t>
  </si>
  <si>
    <t>F</t>
  </si>
  <si>
    <t>Valor em reais:</t>
  </si>
  <si>
    <t>Desconto em reais:</t>
  </si>
  <si>
    <t>Dias Uteis:</t>
  </si>
  <si>
    <t>Valor total diário:</t>
  </si>
  <si>
    <t>Valor total mensal:</t>
  </si>
  <si>
    <t>PLANILHA DE CUSTO E FORMAÇÃO DE PREÇOS</t>
  </si>
  <si>
    <t xml:space="preserve">MÓDULO 01 – Composição da Remuneração </t>
  </si>
  <si>
    <t>A</t>
  </si>
  <si>
    <t>Salário Base [Cláusula 2ª]</t>
  </si>
  <si>
    <t>B</t>
  </si>
  <si>
    <t>Adicional de Periculosidade</t>
  </si>
  <si>
    <t>CLT art.s 193 e segs ;CF art. 7º XXIII / Lei 12.740/2012</t>
  </si>
  <si>
    <t>%</t>
  </si>
  <si>
    <t>C</t>
  </si>
  <si>
    <t>Gratificação função líder</t>
  </si>
  <si>
    <t>D</t>
  </si>
  <si>
    <t xml:space="preserve">Gratificação </t>
  </si>
  <si>
    <t>E</t>
  </si>
  <si>
    <t>G</t>
  </si>
  <si>
    <t>H</t>
  </si>
  <si>
    <t>INSS</t>
  </si>
  <si>
    <t>SESI ou SESC</t>
  </si>
  <si>
    <t>SENAI ou SENAC</t>
  </si>
  <si>
    <t>INCRA</t>
  </si>
  <si>
    <t>Salário educação</t>
  </si>
  <si>
    <t>Seguro Acidente Trabalho (RAT x FAP):</t>
  </si>
  <si>
    <t>RAT=</t>
  </si>
  <si>
    <t>FAP=</t>
  </si>
  <si>
    <t>SEBRAE</t>
  </si>
  <si>
    <t>Aviso Prévio Indenizado (taxa de rotatividade)</t>
  </si>
  <si>
    <t>Incidência do FGTS sobre Aviso Prévio Indenizado</t>
  </si>
  <si>
    <t>% ocorrência</t>
  </si>
  <si>
    <t>Número de ausências por ano(dias)</t>
  </si>
  <si>
    <t>Licença paternidade (*)</t>
  </si>
  <si>
    <t>--</t>
  </si>
  <si>
    <t>Lucro</t>
  </si>
  <si>
    <t>Base de cálculo para os tributos</t>
  </si>
  <si>
    <t xml:space="preserve">Tributos </t>
  </si>
  <si>
    <t>Alíquota</t>
  </si>
  <si>
    <t xml:space="preserve">Tributos Federais </t>
  </si>
  <si>
    <t>PIS:</t>
  </si>
  <si>
    <t>COFINS:</t>
  </si>
  <si>
    <t>OUTROS:</t>
  </si>
  <si>
    <t xml:space="preserve">Tributos Municipais </t>
  </si>
  <si>
    <t>ISSQN:</t>
  </si>
  <si>
    <t>Outros tributos</t>
  </si>
  <si>
    <t>Total de Custos Indireto, Lucros e Tributos</t>
  </si>
  <si>
    <t>QUADRO RESUMO DO CUSTO POR EMPREGADO</t>
  </si>
  <si>
    <t>Mão-de-obra vinculada à execução contratual (valor por empregado)</t>
  </si>
  <si>
    <t>MÓDULO 05 – Custos Indireto, Tributos e Lucros</t>
  </si>
  <si>
    <t>Valor total proposto por empregado - mensal</t>
  </si>
  <si>
    <t>Cálculo do BDI</t>
  </si>
  <si>
    <t>ITENS</t>
  </si>
  <si>
    <t>Despesa Administrativa</t>
  </si>
  <si>
    <t>Aliquota total de tributos</t>
  </si>
  <si>
    <t>Fórmula</t>
  </si>
  <si>
    <t>SERVENTE</t>
  </si>
  <si>
    <t>Salário Base</t>
  </si>
  <si>
    <t>Item</t>
  </si>
  <si>
    <t>Custo unitário</t>
  </si>
  <si>
    <t>Uniformes  (custo mensal por empregado)</t>
  </si>
  <si>
    <t>Percentual sobre o custo direto:</t>
  </si>
  <si>
    <t>São Paulo</t>
  </si>
  <si>
    <t>ANATEL SP</t>
  </si>
  <si>
    <t>Municípios</t>
  </si>
  <si>
    <t>Aparecida</t>
  </si>
  <si>
    <t>Araçatuba</t>
  </si>
  <si>
    <t>Arujá</t>
  </si>
  <si>
    <t>Atibaia</t>
  </si>
  <si>
    <t>Barra do Turvo</t>
  </si>
  <si>
    <t>Bauru</t>
  </si>
  <si>
    <t>Caçapava</t>
  </si>
  <si>
    <t>Cachoeira Paulista</t>
  </si>
  <si>
    <t>Cajati</t>
  </si>
  <si>
    <t>Campinas</t>
  </si>
  <si>
    <t>Guaiçara</t>
  </si>
  <si>
    <t>Guarulhos</t>
  </si>
  <si>
    <t>Itapecerica da Serra</t>
  </si>
  <si>
    <t>Lavrinhas</t>
  </si>
  <si>
    <t>Marília</t>
  </si>
  <si>
    <t>Miracatu</t>
  </si>
  <si>
    <t>Osasco</t>
  </si>
  <si>
    <t>Ourinhos</t>
  </si>
  <si>
    <t>Piquete</t>
  </si>
  <si>
    <t>Piracicaba</t>
  </si>
  <si>
    <t>Presidente Prudente</t>
  </si>
  <si>
    <t>Registro</t>
  </si>
  <si>
    <t>Ribeirão Preto</t>
  </si>
  <si>
    <t>Roseira</t>
  </si>
  <si>
    <t>Santos</t>
  </si>
  <si>
    <t>São José do Rio Preto</t>
  </si>
  <si>
    <t>São José dos Campos</t>
  </si>
  <si>
    <t>Sorocaba</t>
  </si>
  <si>
    <t>Taubaté</t>
  </si>
  <si>
    <t>Ubatuba</t>
  </si>
  <si>
    <t>Vargem</t>
  </si>
  <si>
    <t>Del 08 Posto Aparecida</t>
  </si>
  <si>
    <t>PSF Araçatuba</t>
  </si>
  <si>
    <t>Del 03 Atibaia</t>
  </si>
  <si>
    <t>Del 03 Posto Atibaia</t>
  </si>
  <si>
    <t>Del 05 Posto Barra do Turvo</t>
  </si>
  <si>
    <t>PSU Bauru</t>
  </si>
  <si>
    <t>Del 06 Posto Caçapava</t>
  </si>
  <si>
    <t>Del 01 Posto Arujá</t>
  </si>
  <si>
    <t>CT Cachoeira Paulista</t>
  </si>
  <si>
    <t>Del 08 Cachoeira Paulista</t>
  </si>
  <si>
    <t>Del 05 Posto Cajatí</t>
  </si>
  <si>
    <t>PSF Campinas</t>
  </si>
  <si>
    <t>PSU Campinas</t>
  </si>
  <si>
    <t>Del 10 Posto Guaiçara</t>
  </si>
  <si>
    <t>Del 01 Guarulhos</t>
  </si>
  <si>
    <t>Del 01 Posto Guarulhos</t>
  </si>
  <si>
    <t>JARI Guarulhos</t>
  </si>
  <si>
    <t>PSF Guarulhos</t>
  </si>
  <si>
    <t>Del 04 Itapecerica</t>
  </si>
  <si>
    <t>Del 04 Posto Itapecerica</t>
  </si>
  <si>
    <t>Del 08 Posto Lavrinhas</t>
  </si>
  <si>
    <t>Del 10 Marília</t>
  </si>
  <si>
    <t>PSU Marília</t>
  </si>
  <si>
    <t>Del 04 Posto Miracatú I (antigo Juquitiba)</t>
  </si>
  <si>
    <t>Del 04 Posto Miracatú II</t>
  </si>
  <si>
    <t>PSF Osasco</t>
  </si>
  <si>
    <t>Del 10 Posto Ourinhos</t>
  </si>
  <si>
    <t>Del 08 Posto Piquete</t>
  </si>
  <si>
    <t>AGU Piraricaba</t>
  </si>
  <si>
    <t>PSF Presidente Prudente</t>
  </si>
  <si>
    <t>PSU Presidente Prudente</t>
  </si>
  <si>
    <t>Del 05 Posto Registro</t>
  </si>
  <si>
    <t>Del 05 Registro</t>
  </si>
  <si>
    <t>PSF Ribeirão Preto</t>
  </si>
  <si>
    <t>PSU Ribeirão Preto</t>
  </si>
  <si>
    <t>Del 06 Posto Roseira</t>
  </si>
  <si>
    <t>PSF Santos</t>
  </si>
  <si>
    <t>PSU Santos</t>
  </si>
  <si>
    <t>Del 09 Posto São J. do Rio Pret</t>
  </si>
  <si>
    <t>Del 09 São J. do Rio Preto</t>
  </si>
  <si>
    <t>AGU São José do Rio Preto</t>
  </si>
  <si>
    <t>Del 02 São J. dos Campos</t>
  </si>
  <si>
    <t>AGU São José dos Campos</t>
  </si>
  <si>
    <t>SEDE São Paulo</t>
  </si>
  <si>
    <t>Arquivo 9 de julho</t>
  </si>
  <si>
    <t>Arquivo Baceunas</t>
  </si>
  <si>
    <t>AGU Sorocaba</t>
  </si>
  <si>
    <t>Del 06 Taubaté</t>
  </si>
  <si>
    <t>PSF Taubaté</t>
  </si>
  <si>
    <t>Del 07 Posto Ubatuba</t>
  </si>
  <si>
    <t>Del 07 Ubatuba Alojamento</t>
  </si>
  <si>
    <t>Del 07 Ubatuba I</t>
  </si>
  <si>
    <t>Del 07 Ubatuba II</t>
  </si>
  <si>
    <t>Del 03 Posto Vargem</t>
  </si>
  <si>
    <t>Barra_do_Turvo</t>
  </si>
  <si>
    <t>Cachoeira_Paulista</t>
  </si>
  <si>
    <t>Itapecerica_da_Serra</t>
  </si>
  <si>
    <t>Presidente_Prudente</t>
  </si>
  <si>
    <t>Ribeirão_Preto</t>
  </si>
  <si>
    <t>São_José_do_Rio_Preto</t>
  </si>
  <si>
    <t>São_José_dos_Campos</t>
  </si>
  <si>
    <t>São_Paulo</t>
  </si>
  <si>
    <t>*Base de Cálculo:  Salário Base + 1/3 de Férias + 13º</t>
  </si>
  <si>
    <t>FGTS*  *Caderno Técnico SLTI/MPOG</t>
  </si>
  <si>
    <t>A'</t>
  </si>
  <si>
    <t>Salário utilidade – alimentação – Preencher somente se a empresa não for filiada ao PAT</t>
  </si>
  <si>
    <t>I</t>
  </si>
  <si>
    <t>Adicional Noturno</t>
  </si>
  <si>
    <t>Adicional de Hota Noturna Reduzida</t>
  </si>
  <si>
    <t>Adicional de Hora Extra no Feriado Trabalhado</t>
  </si>
  <si>
    <t>Adicional de Insalubridade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</si>
  <si>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</si>
  <si>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</si>
  <si>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</si>
  <si>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</si>
  <si>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 Submódulo 2.1</t>
  </si>
  <si>
    <t>VALOR (R$)</t>
  </si>
  <si>
    <t>Submódulo 2.2 - GPS, FGTS e Outras Contribuições</t>
  </si>
  <si>
    <t>???</t>
  </si>
  <si>
    <t>Total Submódulo 2.2</t>
  </si>
  <si>
    <t>Submódulo 2.3 - Benefícios Mensais e Diários</t>
  </si>
  <si>
    <t>MÓDULO 3 – PROVISÃO PARA RESCISÃO</t>
  </si>
  <si>
    <t>Total Submódulo 2.3</t>
  </si>
  <si>
    <t>QUADRO-RESUMO DO MÓDULO 2 - ENCARGOS, BENEFÍCIOS ANUAIS, MENSAIS E DIÁRIOS</t>
  </si>
  <si>
    <t>2.1</t>
  </si>
  <si>
    <t>2.2</t>
  </si>
  <si>
    <t>2.3</t>
  </si>
  <si>
    <t>13º Salário, Férias e Adicional de Férias</t>
  </si>
  <si>
    <t>GPS, FGTS e Outras Contribuições</t>
  </si>
  <si>
    <t>TOTAL DO MÓDULO 2</t>
  </si>
  <si>
    <t>Benefícios Mensais e Diários</t>
  </si>
  <si>
    <t>TOTAL DO MÓDULO 3</t>
  </si>
  <si>
    <t>Multa do FGTS e Contribuição Social sobre o Aviso Prévio Indenizado</t>
  </si>
  <si>
    <t>Incidência dos encargos do submódulo 2.2 sobre Aviso Prévio Trabalhado</t>
  </si>
  <si>
    <t xml:space="preserve">Aviso Prévio Trabalhado </t>
  </si>
  <si>
    <t xml:space="preserve">Multa do FGTS e Contribuição Social sobre o Aviso Prévio Trabalhado. </t>
  </si>
  <si>
    <t>MÓDULO 4 – CUSTO DE REPOSIÇÃO DO PROFISSIONAL AUSENTE</t>
  </si>
  <si>
    <t>Férias</t>
  </si>
  <si>
    <t>Ausências Legais</t>
  </si>
  <si>
    <t>Ausência por Acidente de Trabalho</t>
  </si>
  <si>
    <t>Afastamento Maternidade</t>
  </si>
  <si>
    <t>Submódulo 4.1 - Ausências Legais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</si>
  <si>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</si>
  <si>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</si>
  <si>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</si>
  <si>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</si>
  <si>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</si>
  <si>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</si>
  <si>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</si>
  <si>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</si>
  <si>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</si>
  <si>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</si>
  <si>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Equipamentos</t>
  </si>
  <si>
    <t>Meteriais</t>
  </si>
  <si>
    <t>d</t>
  </si>
  <si>
    <t>MÓDULO 06 – Custos Indiretos, Tributos e Lucro</t>
  </si>
  <si>
    <t>Custos Indiretos</t>
  </si>
  <si>
    <t>TOTAL DO MÓDULO 5</t>
  </si>
  <si>
    <t>TOTAL DO MÓDULO 1</t>
  </si>
  <si>
    <t>Subtotal (A+B+C+D+E)</t>
  </si>
  <si>
    <t>B1</t>
  </si>
  <si>
    <t>(-) Desc. PIS/COFINS</t>
  </si>
  <si>
    <t xml:space="preserve">Cesta Básica: </t>
  </si>
  <si>
    <t xml:space="preserve">SUBTOTAL </t>
  </si>
  <si>
    <t xml:space="preserve">incidencia do submodulo 2.2 no submodulo 2.1 </t>
  </si>
  <si>
    <t>Gratificação por assiduidade</t>
  </si>
  <si>
    <t>(não pode fornecer em dinheiro, só em vale ou em cesta)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</si>
  <si>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benefício devido apenas para os dias efetivamente trabalhados (faltas justificadas ou injustificadas não/ férias não)</t>
    </r>
  </si>
  <si>
    <t>Aviso Prévio Indenizado (taxa de rotatividade) Acórdão 1686/13</t>
  </si>
  <si>
    <t>Custos Indiretos (Despesa administrativa / Despesa operacional)</t>
  </si>
  <si>
    <t>Base de cálculo para o Lucro (Módulo 1 ao 5, mais os Custos Indiretos - Item acima)</t>
  </si>
  <si>
    <r>
      <t xml:space="preserve">Adicional de Periculosidade     </t>
    </r>
    <r>
      <rPr>
        <sz val="11"/>
        <rFont val="Calibri"/>
        <family val="2"/>
        <scheme val="minor"/>
      </rPr>
      <t xml:space="preserve">      </t>
    </r>
  </si>
  <si>
    <r>
      <t xml:space="preserve">Adicional de Insalubridade         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            </t>
    </r>
  </si>
  <si>
    <r>
      <t xml:space="preserve">Adicional Noturno                                                      </t>
    </r>
    <r>
      <rPr>
        <sz val="11"/>
        <color rgb="FFFF0000"/>
        <rFont val="Calibri"/>
        <family val="2"/>
        <scheme val="minor"/>
      </rPr>
      <t xml:space="preserve"> </t>
    </r>
  </si>
  <si>
    <t xml:space="preserve">Adicional de Hota Noturna Reduzida                   </t>
  </si>
  <si>
    <r>
      <t xml:space="preserve">Adicional de Hora Extra no Feriado Trabalhado </t>
    </r>
    <r>
      <rPr>
        <sz val="11"/>
        <color rgb="FFFF0000"/>
        <rFont val="Calibri"/>
        <family val="2"/>
        <scheme val="minor"/>
      </rPr>
      <t xml:space="preserve"> </t>
    </r>
  </si>
  <si>
    <t xml:space="preserve">Gratificação função líder         </t>
  </si>
  <si>
    <t xml:space="preserve">Gratificação  </t>
  </si>
  <si>
    <t>Câmpus Salto</t>
  </si>
  <si>
    <t>IFSP - Instituto Federal de Educação, Ciência e Tecnologia de São Paulo</t>
  </si>
  <si>
    <t>Salto/SP</t>
  </si>
  <si>
    <t>Submódulo 2.1 - 13º Salário e Adicional de Férias (pg. 94 dos Anexos IN 05/2017 - Anexo XII)</t>
  </si>
  <si>
    <t xml:space="preserve">13º Salário </t>
  </si>
  <si>
    <t xml:space="preserve">Adicional de Férias </t>
  </si>
  <si>
    <t xml:space="preserve">INSS  </t>
  </si>
  <si>
    <t xml:space="preserve">SESI ou SESC   </t>
  </si>
  <si>
    <t xml:space="preserve">SENAI ou SENAC </t>
  </si>
  <si>
    <t xml:space="preserve">INCRA  </t>
  </si>
  <si>
    <t xml:space="preserve">Salário educação  </t>
  </si>
  <si>
    <t>FGTS</t>
  </si>
  <si>
    <t xml:space="preserve">SEBRAE  </t>
  </si>
  <si>
    <t xml:space="preserve">Valor mensal: </t>
  </si>
  <si>
    <t>Total mensal</t>
  </si>
  <si>
    <t>Bilhetes por dia</t>
  </si>
  <si>
    <t>Dias no mês</t>
  </si>
  <si>
    <t>Valor da Tarifa</t>
  </si>
  <si>
    <t>Valor Mensal</t>
  </si>
  <si>
    <t>Desconto (6%)</t>
  </si>
  <si>
    <t>Multa do FGTS e contribuião social sobre o aviso previo indenizado e trabalhado</t>
  </si>
  <si>
    <t>Incidência dos encargos do submódulo 2.2 sobre o custo de reposição do profissional ausente</t>
  </si>
  <si>
    <t>SUBTOTAL</t>
  </si>
  <si>
    <t>Índice IBGE (5,96 dias/ano)</t>
  </si>
  <si>
    <t>% ocorrência (IBGE)</t>
  </si>
  <si>
    <t xml:space="preserve">Adicional de Hora Noturna Reduzida                   </t>
  </si>
  <si>
    <t>MATERIAIS E EQUIPAMENTOS</t>
  </si>
  <si>
    <t>Materiais e Equipamentos (custo mensal por empregado)</t>
  </si>
  <si>
    <t>UNIFORME (por funcionário)</t>
  </si>
  <si>
    <t>Aviso Prévio Indenizado</t>
  </si>
  <si>
    <t>N° do pregão eletrônico:</t>
  </si>
  <si>
    <t>N° do processo:</t>
  </si>
  <si>
    <t>Data de apresentação da proposta</t>
  </si>
  <si>
    <t>Município/UF:</t>
  </si>
  <si>
    <t>N° de meses da execução contratual:</t>
  </si>
  <si>
    <t>Posto:</t>
  </si>
  <si>
    <t>Ano Acordo, Convenção ou Sentença Normativa em Dissídio Coletivo:</t>
  </si>
  <si>
    <t>Categoria profissional (vinculada à execução contratual):</t>
  </si>
  <si>
    <t>Serviço:</t>
  </si>
  <si>
    <t>IFSP - Câmpus Salto</t>
  </si>
  <si>
    <t>Salto</t>
  </si>
  <si>
    <t>SIEMACO (2017-2018) e Aditivo 2018</t>
  </si>
  <si>
    <t>QUADRO RESUMO</t>
  </si>
  <si>
    <t>Valor Proposto por Empregado</t>
  </si>
  <si>
    <t>CLÁUSULA TERCEIRA - DO PISO SALARIAL</t>
  </si>
  <si>
    <t>CLÁUSULA DÉCIMA QUINTA - TÍQUETE REFEIÇÃO</t>
  </si>
  <si>
    <t xml:space="preserve">CLÁUSULA DÉCIMA QUARTA - CESTA BÁSICA </t>
  </si>
  <si>
    <t>CLÁUSULA DÉCIMA SÉTIMA - COPARTICIPAÇÃO  SISTEMA PROTEÇÃO SOCIAL</t>
  </si>
  <si>
    <t>CLÁUSULA VIGÉSIMA SEGUNDA - BENEFÍCIO SOCIAL SINDICAL</t>
  </si>
  <si>
    <t>CLÁUSULA DÉCIMA SEXTA (CCT 2022) - AUXÍLIO TRANSPORTE</t>
  </si>
  <si>
    <t>Vida útil (meses)</t>
  </si>
  <si>
    <t>Quantidade (por funcionário)</t>
  </si>
  <si>
    <t xml:space="preserve">Custo </t>
  </si>
  <si>
    <t>Quantidade</t>
  </si>
  <si>
    <t>Custo total mensal:</t>
  </si>
  <si>
    <t>Custo total mensal (por funcionário):</t>
  </si>
  <si>
    <t>Telefone móvel (celular) com linha</t>
  </si>
  <si>
    <t xml:space="preserve">Incidência do submodulo 2.2 no submodulo 2.1 </t>
  </si>
  <si>
    <r>
      <t xml:space="preserve">&gt;&gt; O </t>
    </r>
    <r>
      <rPr>
        <b/>
        <sz val="11"/>
        <rFont val="Calibri"/>
        <family val="2"/>
        <scheme val="minor"/>
      </rPr>
      <t>ISSQN</t>
    </r>
    <r>
      <rPr>
        <sz val="11"/>
        <rFont val="Calibri"/>
        <family val="2"/>
        <scheme val="minor"/>
      </rPr>
      <t xml:space="preserve"> pode ser consultado através do site: </t>
    </r>
    <r>
      <rPr>
        <b/>
        <sz val="11"/>
        <rFont val="Calibri"/>
        <family val="2"/>
        <scheme val="minor"/>
      </rPr>
      <t>https://www.salto.sp.gov.br/site/download/leis/Codigo_Tributario_Municipal-Lei_3.196_de_2013-Consolidada.pdf - Anexo I</t>
    </r>
  </si>
  <si>
    <t>Os percentuais em "amarelo" ao lado deverão ser preenchidos de acordo com os índicices de tributação de sua empresa e a legislação vigente.</t>
  </si>
  <si>
    <t>Os percentuais em "amarelo" ao lado deverão ser preenchidos de acordo com os índicices de tributação de sua empresa (GFIP/SEFIP)</t>
  </si>
  <si>
    <t>Cargo</t>
  </si>
  <si>
    <t xml:space="preserve">Qtde de Empregados </t>
  </si>
  <si>
    <t>Valor Anual</t>
  </si>
  <si>
    <t>VALOR GLOBAL:</t>
  </si>
  <si>
    <t>ANEXO III - Planilha de Custos e Formação de Preços</t>
  </si>
  <si>
    <t>ANEXO III</t>
  </si>
  <si>
    <t>PISO SALARIAL MÍNIMO (PROF. APOIO ESCOLAR):</t>
  </si>
  <si>
    <t>Camiseta de gola "careca", gola "v" ou gola "polo", de manga curta, c/ emblema de identificação da empresa.</t>
  </si>
  <si>
    <t>Calça confeccionada em jeans ou sarja.</t>
  </si>
  <si>
    <t>Blusa de frio confeccionada em moleto, flanela ou tecido similar com emblema de identificação da empresa.</t>
  </si>
  <si>
    <t>Crachá de identificação</t>
  </si>
  <si>
    <t>23313.000492.2023-18</t>
  </si>
  <si>
    <t>04-364/2023</t>
  </si>
  <si>
    <t>dd/mm/aaaa</t>
  </si>
  <si>
    <t>Profissional de Apoio Escolar</t>
  </si>
  <si>
    <t>Apoio ao Estudante</t>
  </si>
  <si>
    <t>PISO SALARIAL</t>
  </si>
  <si>
    <t>TÍQUETE REFEIÇÃO</t>
  </si>
  <si>
    <t xml:space="preserve">CESTA BÁSICA </t>
  </si>
  <si>
    <t>AUXÍLIO TRANSPORTE</t>
  </si>
  <si>
    <t>Profissional de Apoio</t>
  </si>
  <si>
    <t>30 HORAS</t>
  </si>
  <si>
    <t>PISO SALARIAL MÍNIMO (Tradutor/Intérprete):</t>
  </si>
  <si>
    <t>20 horas</t>
  </si>
  <si>
    <t>Tradutor/Intérprete de Libras</t>
  </si>
  <si>
    <t>Tradutor/Intérprete Libras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</si>
</sst>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  <numFmt numFmtId="165" formatCode="&quot;R$ &quot;#,##0.00"/>
    <numFmt numFmtId="166" formatCode="&quot;R$&quot;\ #,##0.00"/>
    <numFmt numFmtId="167" formatCode="[$R$-416]\ #,##0.00;[Red]\-[$R$-416]\ #,##0.00"/>
    <numFmt numFmtId="168" formatCode="#,##0.0\ ;\-#,##0.0\ ;&quot; -&quot;#\ ;@\ "/>
    <numFmt numFmtId="169" formatCode="0.000%"/>
    <numFmt numFmtId="170" formatCode="0.00000%"/>
    <numFmt numFmtId="171" formatCode="#,##0.00\ ;\-#,##0.00\ ;&quot; -&quot;#.0\ ;@\ "/>
    <numFmt numFmtId="172" formatCode="&quot;R$ &quot;#,##0.00_);&quot;(R$ &quot;#,##0.00\)"/>
    <numFmt numFmtId="173" formatCode="0.0000%"/>
    <numFmt numFmtId="174" formatCode="_(&quot;R$ &quot;* #,##0.00_);_(&quot;R$ &quot;* \(#,##0.00\);_(&quot;R$ &quot;* &quot;-&quot;??_);_(@_)"/>
    <numFmt numFmtId="175" formatCode="_(* #,##0.00_);_(* \(#,##0.00\);_(* \-??_);_(@_)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Segoe U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1"/>
      <name val="Times New Roman"/>
      <family val="1"/>
    </font>
    <font>
      <u/>
      <sz val="11"/>
      <color theme="10"/>
      <name val="Calibri"/>
      <family val="2"/>
    </font>
    <font>
      <b/>
      <sz val="10"/>
      <color theme="1"/>
      <name val="Ecofont Vera Sans"/>
      <family val="2"/>
    </font>
    <font>
      <b/>
      <sz val="11"/>
      <color theme="1"/>
      <name val="Calibri "/>
    </font>
    <font>
      <b/>
      <sz val="14"/>
      <name val="Calibri"/>
      <family val="2"/>
      <scheme val="minor"/>
    </font>
    <font>
      <sz val="10"/>
      <color theme="1"/>
      <name val="Calibri  "/>
    </font>
    <font>
      <sz val="11"/>
      <color theme="1"/>
      <name val="Calibri  "/>
    </font>
    <font>
      <sz val="9"/>
      <color theme="1"/>
      <name val="Calibri  "/>
    </font>
    <font>
      <b/>
      <sz val="14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2"/>
      <color theme="1"/>
      <name val="Ecofont Vera Sans"/>
      <family val="2"/>
    </font>
    <font>
      <b/>
      <sz val="11"/>
      <color theme="1"/>
      <name val="Calibri  "/>
    </font>
    <font>
      <b/>
      <sz val="14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C000"/>
        <bgColor indexed="26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0" tint="-0.14999847407452621"/>
        <bgColor indexed="13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1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rgb="FFFFFF00"/>
        <bgColor indexed="26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4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  <xf numFmtId="0" fontId="19" fillId="0" borderId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38" fillId="0" borderId="0"/>
    <xf numFmtId="0" fontId="38" fillId="0" borderId="0"/>
    <xf numFmtId="0" fontId="38" fillId="0" borderId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ill="0" applyBorder="0" applyAlignment="0" applyProtection="0"/>
    <xf numFmtId="44" fontId="4" fillId="0" borderId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1">
    <xf numFmtId="0" fontId="0" fillId="0" borderId="0" xfId="0"/>
    <xf numFmtId="0" fontId="0" fillId="0" borderId="13" xfId="0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 wrapText="1"/>
    </xf>
    <xf numFmtId="1" fontId="5" fillId="12" borderId="12" xfId="4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vertical="center"/>
    </xf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8" fontId="0" fillId="0" borderId="7" xfId="0" applyNumberFormat="1" applyBorder="1" applyAlignment="1">
      <alignment horizontal="center" vertical="center"/>
    </xf>
    <xf numFmtId="166" fontId="0" fillId="0" borderId="0" xfId="0" applyNumberFormat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166" fontId="0" fillId="0" borderId="7" xfId="0" applyNumberFormat="1" applyBorder="1" applyAlignment="1">
      <alignment horizontal="left" vertical="center"/>
    </xf>
    <xf numFmtId="166" fontId="0" fillId="0" borderId="8" xfId="0" applyNumberFormat="1" applyBorder="1" applyAlignment="1">
      <alignment horizontal="left" vertical="center"/>
    </xf>
    <xf numFmtId="166" fontId="0" fillId="6" borderId="0" xfId="0" applyNumberFormat="1" applyFill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5" fillId="0" borderId="0" xfId="0" applyFont="1"/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44" fontId="5" fillId="13" borderId="12" xfId="2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/>
    </xf>
    <xf numFmtId="44" fontId="5" fillId="8" borderId="12" xfId="2" applyFont="1" applyFill="1" applyBorder="1" applyAlignment="1">
      <alignment horizontal="center" vertical="center" wrapText="1"/>
    </xf>
    <xf numFmtId="168" fontId="5" fillId="0" borderId="12" xfId="0" applyNumberFormat="1" applyFont="1" applyBorder="1" applyAlignment="1" applyProtection="1">
      <alignment horizontal="center" vertical="center"/>
      <protection locked="0"/>
    </xf>
    <xf numFmtId="10" fontId="5" fillId="2" borderId="12" xfId="3" applyNumberFormat="1" applyFont="1" applyFill="1" applyBorder="1" applyAlignment="1" applyProtection="1">
      <alignment horizontal="center" vertical="center"/>
    </xf>
    <xf numFmtId="44" fontId="5" fillId="0" borderId="12" xfId="2" applyFont="1" applyBorder="1" applyAlignment="1">
      <alignment horizontal="center" vertical="center" wrapText="1"/>
    </xf>
    <xf numFmtId="167" fontId="5" fillId="0" borderId="0" xfId="4" applyNumberFormat="1" applyFont="1" applyAlignment="1">
      <alignment horizontal="center" vertical="center" wrapText="1"/>
    </xf>
    <xf numFmtId="10" fontId="3" fillId="2" borderId="12" xfId="3" applyNumberFormat="1" applyFont="1" applyFill="1" applyBorder="1" applyAlignment="1" applyProtection="1">
      <alignment horizontal="center" vertical="center"/>
    </xf>
    <xf numFmtId="44" fontId="9" fillId="0" borderId="0" xfId="2" applyFont="1" applyFill="1" applyBorder="1" applyAlignment="1" applyProtection="1">
      <alignment horizontal="center" vertical="center"/>
    </xf>
    <xf numFmtId="0" fontId="5" fillId="7" borderId="0" xfId="0" applyFont="1" applyFill="1" applyAlignment="1">
      <alignment vertical="center"/>
    </xf>
    <xf numFmtId="0" fontId="5" fillId="7" borderId="0" xfId="0" applyFont="1" applyFill="1" applyAlignment="1">
      <alignment horizontal="center" vertical="center"/>
    </xf>
    <xf numFmtId="44" fontId="5" fillId="0" borderId="0" xfId="2" applyFont="1"/>
    <xf numFmtId="44" fontId="5" fillId="2" borderId="12" xfId="2" applyFont="1" applyFill="1" applyBorder="1" applyAlignment="1" applyProtection="1">
      <alignment horizontal="center" vertical="center"/>
      <protection locked="0"/>
    </xf>
    <xf numFmtId="168" fontId="5" fillId="7" borderId="0" xfId="0" applyNumberFormat="1" applyFont="1" applyFill="1" applyAlignment="1">
      <alignment vertical="center"/>
    </xf>
    <xf numFmtId="0" fontId="3" fillId="0" borderId="0" xfId="0" applyFont="1"/>
    <xf numFmtId="0" fontId="5" fillId="0" borderId="0" xfId="0" applyFont="1" applyAlignment="1">
      <alignment wrapText="1"/>
    </xf>
    <xf numFmtId="0" fontId="5" fillId="9" borderId="0" xfId="0" applyFont="1" applyFill="1" applyAlignment="1">
      <alignment vertical="center"/>
    </xf>
    <xf numFmtId="0" fontId="5" fillId="9" borderId="0" xfId="0" applyFont="1" applyFill="1" applyAlignment="1">
      <alignment horizontal="center" vertical="center"/>
    </xf>
    <xf numFmtId="10" fontId="12" fillId="2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12" xfId="2" applyFont="1" applyBorder="1" applyAlignment="1">
      <alignment horizontal="center" vertical="center"/>
    </xf>
    <xf numFmtId="0" fontId="13" fillId="0" borderId="0" xfId="0" applyFont="1"/>
    <xf numFmtId="0" fontId="5" fillId="7" borderId="12" xfId="0" applyFont="1" applyFill="1" applyBorder="1" applyAlignment="1">
      <alignment horizontal="left" vertical="center"/>
    </xf>
    <xf numFmtId="9" fontId="10" fillId="2" borderId="12" xfId="3" applyFont="1" applyFill="1" applyBorder="1" applyAlignment="1" applyProtection="1">
      <alignment horizontal="center" vertical="center"/>
      <protection locked="0"/>
    </xf>
    <xf numFmtId="10" fontId="12" fillId="0" borderId="1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168" fontId="5" fillId="0" borderId="0" xfId="0" applyNumberFormat="1" applyFont="1"/>
    <xf numFmtId="10" fontId="5" fillId="7" borderId="12" xfId="0" applyNumberFormat="1" applyFont="1" applyFill="1" applyBorder="1" applyAlignment="1">
      <alignment horizontal="center" vertical="center"/>
    </xf>
    <xf numFmtId="10" fontId="5" fillId="2" borderId="12" xfId="3" applyNumberFormat="1" applyFont="1" applyFill="1" applyBorder="1" applyAlignment="1" applyProtection="1">
      <alignment horizontal="center" vertical="center"/>
      <protection locked="0"/>
    </xf>
    <xf numFmtId="10" fontId="5" fillId="10" borderId="1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0" fontId="14" fillId="2" borderId="12" xfId="3" applyNumberFormat="1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10" fontId="5" fillId="0" borderId="12" xfId="0" applyNumberFormat="1" applyFont="1" applyBorder="1" applyAlignment="1" applyProtection="1">
      <alignment horizontal="center" vertical="center"/>
      <protection locked="0"/>
    </xf>
    <xf numFmtId="171" fontId="5" fillId="2" borderId="12" xfId="0" applyNumberFormat="1" applyFont="1" applyFill="1" applyBorder="1" applyAlignment="1">
      <alignment horizontal="center" vertical="center"/>
    </xf>
    <xf numFmtId="171" fontId="5" fillId="2" borderId="12" xfId="3" applyNumberFormat="1" applyFont="1" applyFill="1" applyBorder="1" applyAlignment="1" applyProtection="1">
      <alignment horizontal="center" vertical="center"/>
    </xf>
    <xf numFmtId="168" fontId="5" fillId="2" borderId="12" xfId="0" applyNumberFormat="1" applyFont="1" applyFill="1" applyBorder="1" applyAlignment="1">
      <alignment horizontal="center" vertical="center"/>
    </xf>
    <xf numFmtId="10" fontId="5" fillId="2" borderId="12" xfId="0" applyNumberFormat="1" applyFont="1" applyFill="1" applyBorder="1" applyAlignment="1" applyProtection="1">
      <alignment horizontal="center" vertical="center"/>
      <protection locked="0"/>
    </xf>
    <xf numFmtId="10" fontId="5" fillId="0" borderId="12" xfId="0" applyNumberFormat="1" applyFont="1" applyBorder="1" applyAlignment="1">
      <alignment horizontal="center" vertical="center"/>
    </xf>
    <xf numFmtId="44" fontId="5" fillId="0" borderId="12" xfId="2" applyFont="1" applyBorder="1"/>
    <xf numFmtId="0" fontId="5" fillId="0" borderId="0" xfId="4" applyFont="1" applyAlignment="1">
      <alignment horizontal="center" vertical="center" wrapText="1"/>
    </xf>
    <xf numFmtId="44" fontId="5" fillId="0" borderId="0" xfId="2" applyFont="1" applyFill="1" applyBorder="1" applyAlignment="1">
      <alignment horizontal="center" vertical="center" wrapText="1"/>
    </xf>
    <xf numFmtId="167" fontId="5" fillId="0" borderId="0" xfId="0" applyNumberFormat="1" applyFont="1"/>
    <xf numFmtId="0" fontId="5" fillId="7" borderId="0" xfId="0" applyFont="1" applyFill="1"/>
    <xf numFmtId="0" fontId="5" fillId="7" borderId="0" xfId="0" applyFont="1" applyFill="1" applyAlignment="1">
      <alignment horizontal="center"/>
    </xf>
    <xf numFmtId="168" fontId="5" fillId="7" borderId="0" xfId="0" applyNumberFormat="1" applyFont="1" applyFill="1"/>
    <xf numFmtId="44" fontId="5" fillId="0" borderId="12" xfId="2" applyFont="1" applyBorder="1" applyAlignment="1">
      <alignment horizontal="center"/>
    </xf>
    <xf numFmtId="44" fontId="12" fillId="0" borderId="12" xfId="2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0" fontId="5" fillId="0" borderId="12" xfId="3" applyNumberFormat="1" applyFont="1" applyBorder="1"/>
    <xf numFmtId="44" fontId="11" fillId="13" borderId="12" xfId="2" applyFont="1" applyFill="1" applyBorder="1" applyAlignment="1" applyProtection="1">
      <alignment horizontal="center" vertical="center"/>
    </xf>
    <xf numFmtId="44" fontId="12" fillId="13" borderId="12" xfId="2" applyFont="1" applyFill="1" applyBorder="1" applyAlignment="1" applyProtection="1">
      <alignment horizontal="center" vertical="center"/>
    </xf>
    <xf numFmtId="44" fontId="16" fillId="14" borderId="12" xfId="2" applyFont="1" applyFill="1" applyBorder="1" applyAlignment="1" applyProtection="1">
      <alignment horizontal="center" vertical="center" wrapText="1"/>
    </xf>
    <xf numFmtId="168" fontId="5" fillId="2" borderId="12" xfId="1" applyNumberFormat="1" applyFont="1" applyFill="1" applyBorder="1" applyAlignment="1" applyProtection="1">
      <alignment horizontal="center" vertical="center"/>
      <protection locked="0"/>
    </xf>
    <xf numFmtId="44" fontId="5" fillId="0" borderId="0" xfId="0" applyNumberFormat="1" applyFont="1"/>
    <xf numFmtId="10" fontId="9" fillId="2" borderId="12" xfId="3" applyNumberFormat="1" applyFont="1" applyFill="1" applyBorder="1" applyAlignment="1" applyProtection="1">
      <alignment horizontal="center" vertical="center"/>
      <protection locked="0"/>
    </xf>
    <xf numFmtId="0" fontId="12" fillId="7" borderId="12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0" fontId="5" fillId="0" borderId="0" xfId="3" applyNumberFormat="1" applyFont="1"/>
    <xf numFmtId="0" fontId="5" fillId="7" borderId="12" xfId="0" applyFont="1" applyFill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right" vertical="center"/>
    </xf>
    <xf numFmtId="0" fontId="5" fillId="3" borderId="10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9" fontId="5" fillId="2" borderId="9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9" fontId="5" fillId="7" borderId="12" xfId="0" applyNumberFormat="1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44" fontId="5" fillId="6" borderId="12" xfId="2" applyFont="1" applyFill="1" applyBorder="1" applyAlignment="1">
      <alignment horizontal="center" vertical="center" wrapText="1"/>
    </xf>
    <xf numFmtId="10" fontId="5" fillId="0" borderId="11" xfId="0" applyNumberFormat="1" applyFont="1" applyBorder="1" applyAlignment="1">
      <alignment horizontal="center" vertical="center"/>
    </xf>
    <xf numFmtId="44" fontId="9" fillId="9" borderId="12" xfId="2" applyFont="1" applyFill="1" applyBorder="1" applyAlignment="1" applyProtection="1">
      <alignment horizontal="center" vertical="center"/>
    </xf>
    <xf numFmtId="10" fontId="9" fillId="7" borderId="12" xfId="0" applyNumberFormat="1" applyFont="1" applyFill="1" applyBorder="1" applyAlignment="1">
      <alignment horizontal="center" vertical="center"/>
    </xf>
    <xf numFmtId="44" fontId="9" fillId="0" borderId="12" xfId="2" applyFont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10" fontId="5" fillId="0" borderId="0" xfId="0" applyNumberFormat="1" applyFont="1"/>
    <xf numFmtId="44" fontId="5" fillId="16" borderId="12" xfId="2" applyFont="1" applyFill="1" applyBorder="1" applyAlignment="1">
      <alignment horizontal="center" vertical="center" wrapText="1"/>
    </xf>
    <xf numFmtId="168" fontId="5" fillId="16" borderId="12" xfId="0" applyNumberFormat="1" applyFont="1" applyFill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6" fontId="5" fillId="0" borderId="7" xfId="0" applyNumberFormat="1" applyFont="1" applyBorder="1" applyAlignment="1">
      <alignment horizontal="center" vertical="center"/>
    </xf>
    <xf numFmtId="44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>
      <alignment horizontal="left" vertical="center"/>
    </xf>
    <xf numFmtId="0" fontId="5" fillId="15" borderId="12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center" vertical="center"/>
    </xf>
    <xf numFmtId="10" fontId="9" fillId="3" borderId="12" xfId="3" applyNumberFormat="1" applyFont="1" applyFill="1" applyBorder="1" applyAlignment="1" applyProtection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5" fillId="0" borderId="7" xfId="2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5" fillId="3" borderId="12" xfId="4" applyFont="1" applyFill="1" applyBorder="1" applyAlignment="1">
      <alignment horizontal="center" vertical="center" wrapText="1"/>
    </xf>
    <xf numFmtId="165" fontId="5" fillId="3" borderId="12" xfId="5" applyNumberFormat="1" applyFont="1" applyFill="1" applyBorder="1" applyAlignment="1" applyProtection="1">
      <alignment horizontal="center" vertical="center" wrapText="1"/>
    </xf>
    <xf numFmtId="8" fontId="2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4" fontId="9" fillId="0" borderId="8" xfId="0" applyNumberFormat="1" applyFont="1" applyBorder="1" applyAlignment="1">
      <alignment vertical="center"/>
    </xf>
    <xf numFmtId="166" fontId="9" fillId="0" borderId="7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5" fillId="15" borderId="12" xfId="0" applyNumberFormat="1" applyFont="1" applyFill="1" applyBorder="1" applyAlignment="1">
      <alignment horizontal="center" vertical="center"/>
    </xf>
    <xf numFmtId="171" fontId="5" fillId="3" borderId="12" xfId="3" applyNumberFormat="1" applyFont="1" applyFill="1" applyBorder="1" applyAlignment="1" applyProtection="1">
      <alignment horizontal="center" vertical="center"/>
    </xf>
    <xf numFmtId="0" fontId="5" fillId="16" borderId="0" xfId="0" applyFont="1" applyFill="1"/>
    <xf numFmtId="44" fontId="5" fillId="9" borderId="10" xfId="0" applyNumberFormat="1" applyFont="1" applyFill="1" applyBorder="1" applyAlignment="1">
      <alignment vertical="center"/>
    </xf>
    <xf numFmtId="44" fontId="5" fillId="16" borderId="0" xfId="2" applyFont="1" applyFill="1"/>
    <xf numFmtId="173" fontId="5" fillId="0" borderId="12" xfId="0" applyNumberFormat="1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>
      <alignment vertical="center"/>
    </xf>
    <xf numFmtId="0" fontId="5" fillId="7" borderId="10" xfId="0" applyFont="1" applyFill="1" applyBorder="1" applyAlignment="1">
      <alignment vertical="center"/>
    </xf>
    <xf numFmtId="0" fontId="5" fillId="7" borderId="11" xfId="0" applyFont="1" applyFill="1" applyBorder="1" applyAlignment="1">
      <alignment vertical="center"/>
    </xf>
    <xf numFmtId="166" fontId="0" fillId="16" borderId="0" xfId="0" applyNumberFormat="1" applyFill="1" applyAlignment="1">
      <alignment horizontal="center" vertical="center"/>
    </xf>
    <xf numFmtId="44" fontId="20" fillId="0" borderId="12" xfId="2" applyFont="1" applyBorder="1" applyAlignment="1">
      <alignment vertical="center"/>
    </xf>
    <xf numFmtId="44" fontId="17" fillId="0" borderId="27" xfId="2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2" fontId="0" fillId="0" borderId="39" xfId="2" applyNumberFormat="1" applyFont="1" applyFill="1" applyBorder="1" applyAlignment="1" applyProtection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72" fontId="0" fillId="0" borderId="40" xfId="2" applyNumberFormat="1" applyFont="1" applyFill="1" applyBorder="1" applyAlignment="1" applyProtection="1">
      <alignment horizontal="center" vertical="center" wrapText="1"/>
    </xf>
    <xf numFmtId="166" fontId="20" fillId="0" borderId="12" xfId="0" applyNumberFormat="1" applyFont="1" applyBorder="1" applyAlignment="1">
      <alignment vertical="center"/>
    </xf>
    <xf numFmtId="166" fontId="20" fillId="0" borderId="13" xfId="0" applyNumberFormat="1" applyFont="1" applyBorder="1" applyAlignment="1">
      <alignment vertical="center"/>
    </xf>
    <xf numFmtId="166" fontId="0" fillId="0" borderId="39" xfId="0" applyNumberFormat="1" applyBorder="1" applyAlignment="1">
      <alignment vertical="center"/>
    </xf>
    <xf numFmtId="0" fontId="0" fillId="0" borderId="32" xfId="0" applyBorder="1" applyAlignment="1">
      <alignment horizontal="center" vertical="center"/>
    </xf>
    <xf numFmtId="166" fontId="0" fillId="0" borderId="40" xfId="0" applyNumberFormat="1" applyBorder="1" applyAlignment="1">
      <alignment vertical="center"/>
    </xf>
    <xf numFmtId="44" fontId="5" fillId="17" borderId="12" xfId="2" applyFont="1" applyFill="1" applyBorder="1" applyAlignment="1" applyProtection="1">
      <alignment horizontal="center" vertical="center"/>
      <protection locked="0"/>
    </xf>
    <xf numFmtId="10" fontId="5" fillId="7" borderId="10" xfId="0" applyNumberFormat="1" applyFont="1" applyFill="1" applyBorder="1" applyAlignment="1">
      <alignment horizontal="center" vertical="center"/>
    </xf>
    <xf numFmtId="44" fontId="5" fillId="0" borderId="10" xfId="2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39" fillId="16" borderId="0" xfId="248" applyFont="1" applyFill="1" applyAlignment="1">
      <alignment vertical="center" wrapText="1"/>
    </xf>
    <xf numFmtId="0" fontId="39" fillId="16" borderId="5" xfId="248" applyFont="1" applyFill="1" applyBorder="1" applyAlignment="1">
      <alignment horizontal="left" vertical="center" wrapText="1"/>
    </xf>
    <xf numFmtId="0" fontId="39" fillId="16" borderId="0" xfId="248" applyFont="1" applyFill="1" applyAlignment="1">
      <alignment horizontal="left" vertical="center" wrapText="1"/>
    </xf>
    <xf numFmtId="44" fontId="5" fillId="0" borderId="0" xfId="2" applyFont="1" applyBorder="1"/>
    <xf numFmtId="0" fontId="9" fillId="0" borderId="0" xfId="0" applyFont="1"/>
    <xf numFmtId="0" fontId="17" fillId="0" borderId="3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16" borderId="12" xfId="0" applyFont="1" applyFill="1" applyBorder="1" applyAlignment="1">
      <alignment horizontal="center" vertical="center" wrapText="1"/>
    </xf>
    <xf numFmtId="3" fontId="0" fillId="16" borderId="12" xfId="2" applyNumberFormat="1" applyFont="1" applyFill="1" applyBorder="1" applyAlignment="1" applyProtection="1">
      <alignment horizontal="center" vertical="center" wrapText="1"/>
    </xf>
    <xf numFmtId="0" fontId="17" fillId="16" borderId="37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1" fontId="0" fillId="16" borderId="32" xfId="2" applyNumberFormat="1" applyFont="1" applyFill="1" applyBorder="1" applyAlignment="1">
      <alignment horizontal="center" vertical="center"/>
    </xf>
    <xf numFmtId="1" fontId="0" fillId="40" borderId="32" xfId="2" applyNumberFormat="1" applyFont="1" applyFill="1" applyBorder="1" applyAlignment="1" applyProtection="1">
      <alignment horizontal="center" vertical="center" wrapText="1"/>
    </xf>
    <xf numFmtId="0" fontId="0" fillId="16" borderId="12" xfId="0" applyFill="1" applyBorder="1" applyAlignment="1">
      <alignment horizontal="center" vertical="center" wrapText="1"/>
    </xf>
    <xf numFmtId="172" fontId="0" fillId="40" borderId="12" xfId="2" applyNumberFormat="1" applyFont="1" applyFill="1" applyBorder="1" applyAlignment="1" applyProtection="1">
      <alignment horizontal="center" vertical="center" wrapText="1"/>
    </xf>
    <xf numFmtId="172" fontId="0" fillId="16" borderId="12" xfId="2" applyNumberFormat="1" applyFont="1" applyFill="1" applyBorder="1" applyAlignment="1" applyProtection="1">
      <alignment horizontal="center" vertical="center" wrapText="1"/>
    </xf>
    <xf numFmtId="172" fontId="0" fillId="40" borderId="32" xfId="2" applyNumberFormat="1" applyFont="1" applyFill="1" applyBorder="1" applyAlignment="1" applyProtection="1">
      <alignment horizontal="center" vertical="center" wrapText="1"/>
    </xf>
    <xf numFmtId="166" fontId="0" fillId="16" borderId="12" xfId="2" applyNumberFormat="1" applyFont="1" applyFill="1" applyBorder="1" applyAlignment="1">
      <alignment horizontal="center" vertical="center"/>
    </xf>
    <xf numFmtId="166" fontId="0" fillId="16" borderId="32" xfId="2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9" fontId="9" fillId="42" borderId="12" xfId="3" applyFont="1" applyFill="1" applyBorder="1" applyAlignment="1" applyProtection="1">
      <alignment horizontal="center" vertical="center"/>
      <protection locked="0"/>
    </xf>
    <xf numFmtId="168" fontId="5" fillId="42" borderId="12" xfId="1" applyNumberFormat="1" applyFont="1" applyFill="1" applyBorder="1" applyAlignment="1" applyProtection="1">
      <alignment horizontal="center" vertical="center"/>
      <protection locked="0"/>
    </xf>
    <xf numFmtId="10" fontId="12" fillId="42" borderId="12" xfId="0" applyNumberFormat="1" applyFont="1" applyFill="1" applyBorder="1" applyAlignment="1" applyProtection="1">
      <alignment horizontal="center" vertical="center"/>
      <protection locked="0"/>
    </xf>
    <xf numFmtId="10" fontId="12" fillId="41" borderId="12" xfId="0" applyNumberFormat="1" applyFont="1" applyFill="1" applyBorder="1" applyAlignment="1" applyProtection="1">
      <alignment horizontal="center" vertical="center"/>
      <protection locked="0"/>
    </xf>
    <xf numFmtId="10" fontId="9" fillId="43" borderId="12" xfId="0" applyNumberFormat="1" applyFont="1" applyFill="1" applyBorder="1" applyAlignment="1">
      <alignment horizontal="center" vertical="center"/>
    </xf>
    <xf numFmtId="10" fontId="5" fillId="42" borderId="12" xfId="3" applyNumberFormat="1" applyFont="1" applyFill="1" applyBorder="1" applyAlignment="1" applyProtection="1">
      <alignment horizontal="center" vertical="center"/>
      <protection locked="0"/>
    </xf>
    <xf numFmtId="0" fontId="5" fillId="16" borderId="4" xfId="0" applyFont="1" applyFill="1" applyBorder="1" applyAlignment="1">
      <alignment vertical="center" wrapText="1"/>
    </xf>
    <xf numFmtId="0" fontId="5" fillId="16" borderId="0" xfId="0" applyFont="1" applyFill="1" applyAlignment="1">
      <alignment vertical="center" wrapText="1"/>
    </xf>
    <xf numFmtId="44" fontId="5" fillId="0" borderId="11" xfId="2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9" xfId="0" applyFont="1" applyBorder="1"/>
    <xf numFmtId="44" fontId="45" fillId="16" borderId="13" xfId="0" applyNumberFormat="1" applyFont="1" applyFill="1" applyBorder="1" applyAlignment="1" applyProtection="1">
      <alignment horizontal="center" vertical="center" wrapText="1"/>
      <protection hidden="1"/>
    </xf>
    <xf numFmtId="0" fontId="44" fillId="16" borderId="12" xfId="0" applyFont="1" applyFill="1" applyBorder="1" applyAlignment="1" applyProtection="1">
      <alignment horizontal="center" vertical="center" wrapText="1"/>
      <protection hidden="1"/>
    </xf>
    <xf numFmtId="44" fontId="44" fillId="16" borderId="13" xfId="0" applyNumberFormat="1" applyFont="1" applyFill="1" applyBorder="1" applyAlignment="1" applyProtection="1">
      <alignment horizontal="center" vertical="center" wrapText="1"/>
      <protection hidden="1"/>
    </xf>
    <xf numFmtId="44" fontId="44" fillId="16" borderId="12" xfId="0" applyNumberFormat="1" applyFont="1" applyFill="1" applyBorder="1" applyAlignment="1" applyProtection="1">
      <alignment horizontal="center" vertical="center" wrapText="1"/>
      <protection hidden="1"/>
    </xf>
    <xf numFmtId="44" fontId="49" fillId="6" borderId="12" xfId="0" applyNumberFormat="1" applyFont="1" applyFill="1" applyBorder="1" applyAlignment="1" applyProtection="1">
      <alignment vertical="center" wrapText="1"/>
      <protection hidden="1"/>
    </xf>
    <xf numFmtId="0" fontId="51" fillId="0" borderId="0" xfId="0" applyFont="1" applyAlignment="1">
      <alignment horizontal="center" vertical="center"/>
    </xf>
    <xf numFmtId="0" fontId="17" fillId="0" borderId="30" xfId="0" applyFont="1" applyBorder="1" applyAlignment="1">
      <alignment horizontal="right" vertical="center" wrapText="1"/>
    </xf>
    <xf numFmtId="0" fontId="17" fillId="0" borderId="12" xfId="0" applyFont="1" applyBorder="1" applyAlignment="1">
      <alignment horizontal="right" vertical="center" wrapText="1"/>
    </xf>
    <xf numFmtId="0" fontId="0" fillId="16" borderId="30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 wrapText="1"/>
    </xf>
    <xf numFmtId="0" fontId="0" fillId="16" borderId="31" xfId="0" applyFill="1" applyBorder="1" applyAlignment="1">
      <alignment horizontal="center" vertical="center" wrapText="1"/>
    </xf>
    <xf numFmtId="0" fontId="0" fillId="16" borderId="32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16" borderId="33" xfId="0" applyFill="1" applyBorder="1" applyAlignment="1">
      <alignment horizontal="center" vertical="center" wrapText="1"/>
    </xf>
    <xf numFmtId="0" fontId="0" fillId="16" borderId="10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7" fillId="16" borderId="28" xfId="0" applyFont="1" applyFill="1" applyBorder="1" applyAlignment="1">
      <alignment horizontal="center" vertical="center" wrapText="1"/>
    </xf>
    <xf numFmtId="0" fontId="17" fillId="16" borderId="29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7" fillId="0" borderId="26" xfId="0" applyFont="1" applyBorder="1" applyAlignment="1">
      <alignment horizontal="right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16" borderId="34" xfId="0" applyFont="1" applyFill="1" applyBorder="1" applyAlignment="1">
      <alignment horizontal="center" vertical="center" wrapText="1"/>
    </xf>
    <xf numFmtId="0" fontId="17" fillId="16" borderId="35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65" fontId="9" fillId="0" borderId="12" xfId="5" applyNumberFormat="1" applyFont="1" applyFill="1" applyBorder="1" applyAlignment="1" applyProtection="1">
      <alignment horizontal="center" vertical="center" wrapText="1"/>
    </xf>
    <xf numFmtId="164" fontId="9" fillId="0" borderId="1" xfId="5" applyFont="1" applyFill="1" applyBorder="1" applyAlignment="1" applyProtection="1">
      <alignment horizontal="center" vertical="center" wrapText="1"/>
    </xf>
    <xf numFmtId="164" fontId="9" fillId="0" borderId="3" xfId="5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5" fillId="15" borderId="9" xfId="0" applyFont="1" applyFill="1" applyBorder="1" applyAlignment="1">
      <alignment horizontal="left" vertical="center"/>
    </xf>
    <xf numFmtId="0" fontId="5" fillId="15" borderId="10" xfId="0" applyFont="1" applyFill="1" applyBorder="1" applyAlignment="1">
      <alignment horizontal="left" vertical="center"/>
    </xf>
    <xf numFmtId="0" fontId="5" fillId="15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11" fillId="13" borderId="12" xfId="0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5" fillId="7" borderId="12" xfId="0" applyFont="1" applyFill="1" applyBorder="1" applyAlignment="1">
      <alignment horizontal="left" vertical="center"/>
    </xf>
    <xf numFmtId="0" fontId="9" fillId="9" borderId="12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left" vertical="center"/>
    </xf>
    <xf numFmtId="0" fontId="5" fillId="7" borderId="10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5" fillId="7" borderId="9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left" vertical="center" wrapText="1"/>
    </xf>
    <xf numFmtId="170" fontId="5" fillId="9" borderId="10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9" fillId="13" borderId="1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7" borderId="12" xfId="0" applyFont="1" applyFill="1" applyBorder="1" applyAlignment="1">
      <alignment vertical="center"/>
    </xf>
    <xf numFmtId="0" fontId="5" fillId="7" borderId="10" xfId="0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horizontal="center" vertical="center"/>
    </xf>
    <xf numFmtId="0" fontId="5" fillId="15" borderId="10" xfId="0" applyFont="1" applyFill="1" applyBorder="1" applyAlignment="1">
      <alignment horizontal="center" vertical="center"/>
    </xf>
    <xf numFmtId="0" fontId="11" fillId="13" borderId="9" xfId="0" applyFont="1" applyFill="1" applyBorder="1" applyAlignment="1">
      <alignment horizontal="center" vertical="center"/>
    </xf>
    <xf numFmtId="0" fontId="11" fillId="13" borderId="10" xfId="0" applyFont="1" applyFill="1" applyBorder="1" applyAlignment="1">
      <alignment horizontal="center" vertical="center"/>
    </xf>
    <xf numFmtId="0" fontId="11" fillId="13" borderId="11" xfId="0" applyFont="1" applyFill="1" applyBorder="1" applyAlignment="1">
      <alignment horizontal="center" vertical="center"/>
    </xf>
    <xf numFmtId="170" fontId="5" fillId="9" borderId="0" xfId="0" applyNumberFormat="1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13" borderId="12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44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4" fontId="5" fillId="0" borderId="9" xfId="2" applyFont="1" applyBorder="1" applyAlignment="1">
      <alignment horizontal="center" vertical="center"/>
    </xf>
    <xf numFmtId="44" fontId="5" fillId="0" borderId="10" xfId="2" applyFont="1" applyBorder="1" applyAlignment="1">
      <alignment horizontal="center" vertical="center"/>
    </xf>
    <xf numFmtId="0" fontId="12" fillId="7" borderId="12" xfId="0" applyFont="1" applyFill="1" applyBorder="1" applyAlignment="1">
      <alignment horizontal="left" vertical="center"/>
    </xf>
    <xf numFmtId="0" fontId="5" fillId="13" borderId="12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44" fontId="11" fillId="0" borderId="9" xfId="2" applyFont="1" applyBorder="1" applyAlignment="1" applyProtection="1">
      <alignment horizontal="center" vertical="center"/>
    </xf>
    <xf numFmtId="44" fontId="11" fillId="0" borderId="11" xfId="2" applyFont="1" applyBorder="1" applyAlignment="1" applyProtection="1">
      <alignment horizontal="center" vertical="center"/>
    </xf>
    <xf numFmtId="168" fontId="12" fillId="7" borderId="9" xfId="0" applyNumberFormat="1" applyFont="1" applyFill="1" applyBorder="1" applyAlignment="1">
      <alignment horizontal="center" vertical="center" wrapText="1"/>
    </xf>
    <xf numFmtId="168" fontId="12" fillId="7" borderId="11" xfId="0" applyNumberFormat="1" applyFont="1" applyFill="1" applyBorder="1" applyAlignment="1">
      <alignment horizontal="center" vertical="center" wrapText="1"/>
    </xf>
    <xf numFmtId="10" fontId="12" fillId="9" borderId="12" xfId="0" applyNumberFormat="1" applyFont="1" applyFill="1" applyBorder="1" applyAlignment="1">
      <alignment horizontal="center" vertical="center"/>
    </xf>
    <xf numFmtId="0" fontId="5" fillId="13" borderId="9" xfId="0" applyFont="1" applyFill="1" applyBorder="1" applyAlignment="1">
      <alignment horizontal="center" vertical="center"/>
    </xf>
    <xf numFmtId="0" fontId="5" fillId="13" borderId="10" xfId="0" applyFont="1" applyFill="1" applyBorder="1" applyAlignment="1">
      <alignment horizontal="center" vertical="center"/>
    </xf>
    <xf numFmtId="0" fontId="5" fillId="1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13" borderId="12" xfId="0" applyFont="1" applyFill="1" applyBorder="1" applyAlignment="1">
      <alignment horizontal="left" vertical="center"/>
    </xf>
    <xf numFmtId="0" fontId="15" fillId="14" borderId="12" xfId="0" applyFont="1" applyFill="1" applyBorder="1" applyAlignment="1">
      <alignment horizontal="left" vertical="center" wrapText="1"/>
    </xf>
    <xf numFmtId="0" fontId="5" fillId="41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43" fillId="0" borderId="0" xfId="0" applyFont="1" applyAlignment="1">
      <alignment horizontal="center"/>
    </xf>
    <xf numFmtId="0" fontId="41" fillId="0" borderId="0" xfId="0" applyFont="1" applyAlignment="1" applyProtection="1">
      <alignment horizontal="center" vertical="center" wrapText="1"/>
      <protection hidden="1"/>
    </xf>
    <xf numFmtId="0" fontId="48" fillId="44" borderId="12" xfId="0" applyFont="1" applyFill="1" applyBorder="1" applyAlignment="1" applyProtection="1">
      <alignment horizontal="center" vertical="center" wrapText="1"/>
      <protection hidden="1"/>
    </xf>
    <xf numFmtId="0" fontId="50" fillId="16" borderId="9" xfId="0" applyFont="1" applyFill="1" applyBorder="1" applyAlignment="1" applyProtection="1">
      <alignment horizontal="center" vertical="center" wrapText="1"/>
      <protection hidden="1"/>
    </xf>
    <xf numFmtId="0" fontId="44" fillId="16" borderId="11" xfId="0" applyFont="1" applyFill="1" applyBorder="1" applyAlignment="1" applyProtection="1">
      <alignment horizontal="center" vertical="center" wrapText="1"/>
      <protection hidden="1"/>
    </xf>
    <xf numFmtId="0" fontId="50" fillId="0" borderId="9" xfId="0" applyFont="1" applyBorder="1" applyAlignment="1" applyProtection="1">
      <alignment horizontal="center" vertical="center" wrapText="1"/>
      <protection hidden="1"/>
    </xf>
    <xf numFmtId="0" fontId="46" fillId="0" borderId="11" xfId="0" applyFont="1" applyBorder="1" applyAlignment="1" applyProtection="1">
      <alignment horizontal="center" vertical="center" wrapText="1"/>
      <protection hidden="1"/>
    </xf>
    <xf numFmtId="0" fontId="42" fillId="44" borderId="15" xfId="0" applyFont="1" applyFill="1" applyBorder="1" applyAlignment="1" applyProtection="1">
      <alignment horizontal="center" vertical="center" wrapText="1"/>
      <protection hidden="1"/>
    </xf>
    <xf numFmtId="0" fontId="42" fillId="44" borderId="14" xfId="0" applyFont="1" applyFill="1" applyBorder="1" applyAlignment="1" applyProtection="1">
      <alignment horizontal="center" vertical="center" wrapText="1"/>
      <protection hidden="1"/>
    </xf>
    <xf numFmtId="0" fontId="42" fillId="44" borderId="13" xfId="0" applyFont="1" applyFill="1" applyBorder="1" applyAlignment="1" applyProtection="1">
      <alignment horizontal="center" vertical="center" wrapText="1"/>
      <protection hidden="1"/>
    </xf>
    <xf numFmtId="0" fontId="48" fillId="6" borderId="12" xfId="0" applyFont="1" applyFill="1" applyBorder="1" applyAlignment="1" applyProtection="1">
      <alignment horizontal="right" vertical="center" wrapText="1"/>
      <protection hidden="1"/>
    </xf>
    <xf numFmtId="0" fontId="47" fillId="6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/>
    </xf>
    <xf numFmtId="0" fontId="5" fillId="3" borderId="10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9" fontId="5" fillId="2" borderId="9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10" fontId="12" fillId="2" borderId="9" xfId="0" applyNumberFormat="1" applyFont="1" applyFill="1" applyBorder="1" applyAlignment="1" applyProtection="1">
      <alignment horizontal="center" vertical="center"/>
      <protection locked="0"/>
    </xf>
    <xf numFmtId="1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7" borderId="12" xfId="0" applyFont="1" applyFill="1" applyBorder="1" applyAlignment="1">
      <alignment horizontal="center" vertical="center"/>
    </xf>
    <xf numFmtId="0" fontId="5" fillId="7" borderId="12" xfId="0" quotePrefix="1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10" fontId="5" fillId="2" borderId="9" xfId="0" applyNumberFormat="1" applyFont="1" applyFill="1" applyBorder="1" applyAlignment="1">
      <alignment horizontal="center" vertical="center"/>
    </xf>
    <xf numFmtId="10" fontId="5" fillId="2" borderId="11" xfId="0" applyNumberFormat="1" applyFont="1" applyFill="1" applyBorder="1" applyAlignment="1">
      <alignment horizontal="center" vertical="center"/>
    </xf>
  </cellXfs>
  <cellStyles count="347">
    <cellStyle name="20% - Ênfase1 2" xfId="7" xr:uid="{00000000-0005-0000-0000-000000000000}"/>
    <cellStyle name="20% - Ênfase1 2 2" xfId="8" xr:uid="{00000000-0005-0000-0000-000001000000}"/>
    <cellStyle name="20% - Ênfase1 2 2 2" xfId="9" xr:uid="{00000000-0005-0000-0000-000002000000}"/>
    <cellStyle name="20% - Ênfase1 2 3" xfId="10" xr:uid="{00000000-0005-0000-0000-000003000000}"/>
    <cellStyle name="20% - Ênfase1 3" xfId="11" xr:uid="{00000000-0005-0000-0000-000004000000}"/>
    <cellStyle name="20% - Ênfase1 3 2" xfId="12" xr:uid="{00000000-0005-0000-0000-000005000000}"/>
    <cellStyle name="20% - Ênfase1 3 2 2" xfId="13" xr:uid="{00000000-0005-0000-0000-000006000000}"/>
    <cellStyle name="20% - Ênfase1 3 3" xfId="14" xr:uid="{00000000-0005-0000-0000-000007000000}"/>
    <cellStyle name="20% - Ênfase2 2" xfId="15" xr:uid="{00000000-0005-0000-0000-000008000000}"/>
    <cellStyle name="20% - Ênfase2 2 2" xfId="16" xr:uid="{00000000-0005-0000-0000-000009000000}"/>
    <cellStyle name="20% - Ênfase2 2 2 2" xfId="17" xr:uid="{00000000-0005-0000-0000-00000A000000}"/>
    <cellStyle name="20% - Ênfase2 2 3" xfId="18" xr:uid="{00000000-0005-0000-0000-00000B000000}"/>
    <cellStyle name="20% - Ênfase2 3" xfId="19" xr:uid="{00000000-0005-0000-0000-00000C000000}"/>
    <cellStyle name="20% - Ênfase2 3 2" xfId="20" xr:uid="{00000000-0005-0000-0000-00000D000000}"/>
    <cellStyle name="20% - Ênfase2 3 2 2" xfId="21" xr:uid="{00000000-0005-0000-0000-00000E000000}"/>
    <cellStyle name="20% - Ênfase2 3 3" xfId="22" xr:uid="{00000000-0005-0000-0000-00000F000000}"/>
    <cellStyle name="20% - Ênfase3 2" xfId="23" xr:uid="{00000000-0005-0000-0000-000010000000}"/>
    <cellStyle name="20% - Ênfase3 2 2" xfId="24" xr:uid="{00000000-0005-0000-0000-000011000000}"/>
    <cellStyle name="20% - Ênfase3 2 2 2" xfId="25" xr:uid="{00000000-0005-0000-0000-000012000000}"/>
    <cellStyle name="20% - Ênfase3 2 3" xfId="26" xr:uid="{00000000-0005-0000-0000-000013000000}"/>
    <cellStyle name="20% - Ênfase3 3" xfId="27" xr:uid="{00000000-0005-0000-0000-000014000000}"/>
    <cellStyle name="20% - Ênfase3 3 2" xfId="28" xr:uid="{00000000-0005-0000-0000-000015000000}"/>
    <cellStyle name="20% - Ênfase3 3 2 2" xfId="29" xr:uid="{00000000-0005-0000-0000-000016000000}"/>
    <cellStyle name="20% - Ênfase3 3 3" xfId="30" xr:uid="{00000000-0005-0000-0000-000017000000}"/>
    <cellStyle name="20% - Ênfase4 2" xfId="31" xr:uid="{00000000-0005-0000-0000-000018000000}"/>
    <cellStyle name="20% - Ênfase4 2 2" xfId="32" xr:uid="{00000000-0005-0000-0000-000019000000}"/>
    <cellStyle name="20% - Ênfase4 2 2 2" xfId="33" xr:uid="{00000000-0005-0000-0000-00001A000000}"/>
    <cellStyle name="20% - Ênfase4 2 3" xfId="34" xr:uid="{00000000-0005-0000-0000-00001B000000}"/>
    <cellStyle name="20% - Ênfase4 3" xfId="35" xr:uid="{00000000-0005-0000-0000-00001C000000}"/>
    <cellStyle name="20% - Ênfase4 3 2" xfId="36" xr:uid="{00000000-0005-0000-0000-00001D000000}"/>
    <cellStyle name="20% - Ênfase4 3 2 2" xfId="37" xr:uid="{00000000-0005-0000-0000-00001E000000}"/>
    <cellStyle name="20% - Ênfase4 3 3" xfId="38" xr:uid="{00000000-0005-0000-0000-00001F000000}"/>
    <cellStyle name="20% - Ênfase5 2" xfId="39" xr:uid="{00000000-0005-0000-0000-000020000000}"/>
    <cellStyle name="20% - Ênfase5 2 2" xfId="40" xr:uid="{00000000-0005-0000-0000-000021000000}"/>
    <cellStyle name="20% - Ênfase5 2 2 2" xfId="41" xr:uid="{00000000-0005-0000-0000-000022000000}"/>
    <cellStyle name="20% - Ênfase5 2 3" xfId="42" xr:uid="{00000000-0005-0000-0000-000023000000}"/>
    <cellStyle name="20% - Ênfase5 3" xfId="43" xr:uid="{00000000-0005-0000-0000-000024000000}"/>
    <cellStyle name="20% - Ênfase5 3 2" xfId="44" xr:uid="{00000000-0005-0000-0000-000025000000}"/>
    <cellStyle name="20% - Ênfase5 3 2 2" xfId="45" xr:uid="{00000000-0005-0000-0000-000026000000}"/>
    <cellStyle name="20% - Ênfase5 3 3" xfId="46" xr:uid="{00000000-0005-0000-0000-000027000000}"/>
    <cellStyle name="20% - Ênfase6 2" xfId="47" xr:uid="{00000000-0005-0000-0000-000028000000}"/>
    <cellStyle name="20% - Ênfase6 2 2" xfId="48" xr:uid="{00000000-0005-0000-0000-000029000000}"/>
    <cellStyle name="20% - Ênfase6 2 2 2" xfId="49" xr:uid="{00000000-0005-0000-0000-00002A000000}"/>
    <cellStyle name="20% - Ênfase6 2 3" xfId="50" xr:uid="{00000000-0005-0000-0000-00002B000000}"/>
    <cellStyle name="20% - Ênfase6 3" xfId="51" xr:uid="{00000000-0005-0000-0000-00002C000000}"/>
    <cellStyle name="20% - Ênfase6 3 2" xfId="52" xr:uid="{00000000-0005-0000-0000-00002D000000}"/>
    <cellStyle name="20% - Ênfase6 3 2 2" xfId="53" xr:uid="{00000000-0005-0000-0000-00002E000000}"/>
    <cellStyle name="20% - Ênfase6 3 3" xfId="54" xr:uid="{00000000-0005-0000-0000-00002F000000}"/>
    <cellStyle name="40% - Ênfase1 2" xfId="55" xr:uid="{00000000-0005-0000-0000-000030000000}"/>
    <cellStyle name="40% - Ênfase1 2 2" xfId="56" xr:uid="{00000000-0005-0000-0000-000031000000}"/>
    <cellStyle name="40% - Ênfase1 2 2 2" xfId="57" xr:uid="{00000000-0005-0000-0000-000032000000}"/>
    <cellStyle name="40% - Ênfase1 2 3" xfId="58" xr:uid="{00000000-0005-0000-0000-000033000000}"/>
    <cellStyle name="40% - Ênfase1 3" xfId="59" xr:uid="{00000000-0005-0000-0000-000034000000}"/>
    <cellStyle name="40% - Ênfase1 3 2" xfId="60" xr:uid="{00000000-0005-0000-0000-000035000000}"/>
    <cellStyle name="40% - Ênfase1 3 2 2" xfId="61" xr:uid="{00000000-0005-0000-0000-000036000000}"/>
    <cellStyle name="40% - Ênfase1 3 3" xfId="62" xr:uid="{00000000-0005-0000-0000-000037000000}"/>
    <cellStyle name="40% - Ênfase2 2" xfId="63" xr:uid="{00000000-0005-0000-0000-000038000000}"/>
    <cellStyle name="40% - Ênfase2 2 2" xfId="64" xr:uid="{00000000-0005-0000-0000-000039000000}"/>
    <cellStyle name="40% - Ênfase2 2 2 2" xfId="65" xr:uid="{00000000-0005-0000-0000-00003A000000}"/>
    <cellStyle name="40% - Ênfase2 2 3" xfId="66" xr:uid="{00000000-0005-0000-0000-00003B000000}"/>
    <cellStyle name="40% - Ênfase2 3" xfId="67" xr:uid="{00000000-0005-0000-0000-00003C000000}"/>
    <cellStyle name="40% - Ênfase2 3 2" xfId="68" xr:uid="{00000000-0005-0000-0000-00003D000000}"/>
    <cellStyle name="40% - Ênfase2 3 2 2" xfId="69" xr:uid="{00000000-0005-0000-0000-00003E000000}"/>
    <cellStyle name="40% - Ênfase2 3 3" xfId="70" xr:uid="{00000000-0005-0000-0000-00003F000000}"/>
    <cellStyle name="40% - Ênfase3 2" xfId="71" xr:uid="{00000000-0005-0000-0000-000040000000}"/>
    <cellStyle name="40% - Ênfase3 2 2" xfId="72" xr:uid="{00000000-0005-0000-0000-000041000000}"/>
    <cellStyle name="40% - Ênfase3 2 2 2" xfId="73" xr:uid="{00000000-0005-0000-0000-000042000000}"/>
    <cellStyle name="40% - Ênfase3 2 3" xfId="74" xr:uid="{00000000-0005-0000-0000-000043000000}"/>
    <cellStyle name="40% - Ênfase3 3" xfId="75" xr:uid="{00000000-0005-0000-0000-000044000000}"/>
    <cellStyle name="40% - Ênfase3 3 2" xfId="76" xr:uid="{00000000-0005-0000-0000-000045000000}"/>
    <cellStyle name="40% - Ênfase3 3 2 2" xfId="77" xr:uid="{00000000-0005-0000-0000-000046000000}"/>
    <cellStyle name="40% - Ênfase3 3 3" xfId="78" xr:uid="{00000000-0005-0000-0000-000047000000}"/>
    <cellStyle name="40% - Ênfase4 2" xfId="79" xr:uid="{00000000-0005-0000-0000-000048000000}"/>
    <cellStyle name="40% - Ênfase4 2 2" xfId="80" xr:uid="{00000000-0005-0000-0000-000049000000}"/>
    <cellStyle name="40% - Ênfase4 2 2 2" xfId="81" xr:uid="{00000000-0005-0000-0000-00004A000000}"/>
    <cellStyle name="40% - Ênfase4 2 3" xfId="82" xr:uid="{00000000-0005-0000-0000-00004B000000}"/>
    <cellStyle name="40% - Ênfase4 3" xfId="83" xr:uid="{00000000-0005-0000-0000-00004C000000}"/>
    <cellStyle name="40% - Ênfase4 3 2" xfId="84" xr:uid="{00000000-0005-0000-0000-00004D000000}"/>
    <cellStyle name="40% - Ênfase4 3 2 2" xfId="85" xr:uid="{00000000-0005-0000-0000-00004E000000}"/>
    <cellStyle name="40% - Ênfase4 3 3" xfId="86" xr:uid="{00000000-0005-0000-0000-00004F000000}"/>
    <cellStyle name="40% - Ênfase5 2" xfId="87" xr:uid="{00000000-0005-0000-0000-000050000000}"/>
    <cellStyle name="40% - Ênfase5 2 2" xfId="88" xr:uid="{00000000-0005-0000-0000-000051000000}"/>
    <cellStyle name="40% - Ênfase5 2 2 2" xfId="89" xr:uid="{00000000-0005-0000-0000-000052000000}"/>
    <cellStyle name="40% - Ênfase5 2 3" xfId="90" xr:uid="{00000000-0005-0000-0000-000053000000}"/>
    <cellStyle name="40% - Ênfase5 3" xfId="91" xr:uid="{00000000-0005-0000-0000-000054000000}"/>
    <cellStyle name="40% - Ênfase5 3 2" xfId="92" xr:uid="{00000000-0005-0000-0000-000055000000}"/>
    <cellStyle name="40% - Ênfase5 3 2 2" xfId="93" xr:uid="{00000000-0005-0000-0000-000056000000}"/>
    <cellStyle name="40% - Ênfase5 3 3" xfId="94" xr:uid="{00000000-0005-0000-0000-000057000000}"/>
    <cellStyle name="40% - Ênfase6 2" xfId="95" xr:uid="{00000000-0005-0000-0000-000058000000}"/>
    <cellStyle name="40% - Ênfase6 2 2" xfId="96" xr:uid="{00000000-0005-0000-0000-000059000000}"/>
    <cellStyle name="40% - Ênfase6 2 2 2" xfId="97" xr:uid="{00000000-0005-0000-0000-00005A000000}"/>
    <cellStyle name="40% - Ênfase6 2 3" xfId="98" xr:uid="{00000000-0005-0000-0000-00005B000000}"/>
    <cellStyle name="40% - Ênfase6 3" xfId="99" xr:uid="{00000000-0005-0000-0000-00005C000000}"/>
    <cellStyle name="40% - Ênfase6 3 2" xfId="100" xr:uid="{00000000-0005-0000-0000-00005D000000}"/>
    <cellStyle name="40% - Ênfase6 3 2 2" xfId="101" xr:uid="{00000000-0005-0000-0000-00005E000000}"/>
    <cellStyle name="40% - Ênfase6 3 3" xfId="102" xr:uid="{00000000-0005-0000-0000-00005F000000}"/>
    <cellStyle name="60% - Ênfase1 2" xfId="103" xr:uid="{00000000-0005-0000-0000-000060000000}"/>
    <cellStyle name="60% - Ênfase1 2 2" xfId="104" xr:uid="{00000000-0005-0000-0000-000061000000}"/>
    <cellStyle name="60% - Ênfase1 3" xfId="105" xr:uid="{00000000-0005-0000-0000-000062000000}"/>
    <cellStyle name="60% - Ênfase1 3 2" xfId="106" xr:uid="{00000000-0005-0000-0000-000063000000}"/>
    <cellStyle name="60% - Ênfase2 2" xfId="107" xr:uid="{00000000-0005-0000-0000-000064000000}"/>
    <cellStyle name="60% - Ênfase2 2 2" xfId="108" xr:uid="{00000000-0005-0000-0000-000065000000}"/>
    <cellStyle name="60% - Ênfase2 3" xfId="109" xr:uid="{00000000-0005-0000-0000-000066000000}"/>
    <cellStyle name="60% - Ênfase2 3 2" xfId="110" xr:uid="{00000000-0005-0000-0000-000067000000}"/>
    <cellStyle name="60% - Ênfase3 2" xfId="111" xr:uid="{00000000-0005-0000-0000-000068000000}"/>
    <cellStyle name="60% - Ênfase3 2 2" xfId="112" xr:uid="{00000000-0005-0000-0000-000069000000}"/>
    <cellStyle name="60% - Ênfase3 3" xfId="113" xr:uid="{00000000-0005-0000-0000-00006A000000}"/>
    <cellStyle name="60% - Ênfase3 3 2" xfId="114" xr:uid="{00000000-0005-0000-0000-00006B000000}"/>
    <cellStyle name="60% - Ênfase4 2" xfId="115" xr:uid="{00000000-0005-0000-0000-00006C000000}"/>
    <cellStyle name="60% - Ênfase4 2 2" xfId="116" xr:uid="{00000000-0005-0000-0000-00006D000000}"/>
    <cellStyle name="60% - Ênfase4 3" xfId="117" xr:uid="{00000000-0005-0000-0000-00006E000000}"/>
    <cellStyle name="60% - Ênfase4 3 2" xfId="118" xr:uid="{00000000-0005-0000-0000-00006F000000}"/>
    <cellStyle name="60% - Ênfase5 2" xfId="119" xr:uid="{00000000-0005-0000-0000-000070000000}"/>
    <cellStyle name="60% - Ênfase5 2 2" xfId="120" xr:uid="{00000000-0005-0000-0000-000071000000}"/>
    <cellStyle name="60% - Ênfase5 3" xfId="121" xr:uid="{00000000-0005-0000-0000-000072000000}"/>
    <cellStyle name="60% - Ênfase5 3 2" xfId="122" xr:uid="{00000000-0005-0000-0000-000073000000}"/>
    <cellStyle name="60% - Ênfase6 2" xfId="123" xr:uid="{00000000-0005-0000-0000-000074000000}"/>
    <cellStyle name="60% - Ênfase6 2 2" xfId="124" xr:uid="{00000000-0005-0000-0000-000075000000}"/>
    <cellStyle name="60% - Ênfase6 3" xfId="125" xr:uid="{00000000-0005-0000-0000-000076000000}"/>
    <cellStyle name="60% - Ênfase6 3 2" xfId="126" xr:uid="{00000000-0005-0000-0000-000077000000}"/>
    <cellStyle name="Bom 2" xfId="127" xr:uid="{00000000-0005-0000-0000-000078000000}"/>
    <cellStyle name="Bom 2 2" xfId="128" xr:uid="{00000000-0005-0000-0000-000079000000}"/>
    <cellStyle name="Bom 3" xfId="129" xr:uid="{00000000-0005-0000-0000-00007A000000}"/>
    <cellStyle name="Bom 3 2" xfId="130" xr:uid="{00000000-0005-0000-0000-00007B000000}"/>
    <cellStyle name="Cálculo 2" xfId="131" xr:uid="{00000000-0005-0000-0000-00007C000000}"/>
    <cellStyle name="Cálculo 2 2" xfId="132" xr:uid="{00000000-0005-0000-0000-00007D000000}"/>
    <cellStyle name="Cálculo 2 2 2" xfId="133" xr:uid="{00000000-0005-0000-0000-00007E000000}"/>
    <cellStyle name="Cálculo 2 3" xfId="134" xr:uid="{00000000-0005-0000-0000-00007F000000}"/>
    <cellStyle name="Cálculo 3" xfId="135" xr:uid="{00000000-0005-0000-0000-000080000000}"/>
    <cellStyle name="Cálculo 3 2" xfId="136" xr:uid="{00000000-0005-0000-0000-000081000000}"/>
    <cellStyle name="Cálculo 3 2 2" xfId="137" xr:uid="{00000000-0005-0000-0000-000082000000}"/>
    <cellStyle name="Cálculo 3 3" xfId="138" xr:uid="{00000000-0005-0000-0000-000083000000}"/>
    <cellStyle name="Cancel" xfId="139" xr:uid="{00000000-0005-0000-0000-000084000000}"/>
    <cellStyle name="Cancel 2" xfId="140" xr:uid="{00000000-0005-0000-0000-000085000000}"/>
    <cellStyle name="Cancel 3" xfId="141" xr:uid="{00000000-0005-0000-0000-000086000000}"/>
    <cellStyle name="Célula de Verificação 2" xfId="142" xr:uid="{00000000-0005-0000-0000-000087000000}"/>
    <cellStyle name="Célula de Verificação 2 2" xfId="143" xr:uid="{00000000-0005-0000-0000-000088000000}"/>
    <cellStyle name="Célula de Verificação 3" xfId="144" xr:uid="{00000000-0005-0000-0000-000089000000}"/>
    <cellStyle name="Célula de Verificação 3 2" xfId="145" xr:uid="{00000000-0005-0000-0000-00008A000000}"/>
    <cellStyle name="Célula Vinculada 2" xfId="146" xr:uid="{00000000-0005-0000-0000-00008B000000}"/>
    <cellStyle name="Célula Vinculada 2 2" xfId="147" xr:uid="{00000000-0005-0000-0000-00008C000000}"/>
    <cellStyle name="Célula Vinculada 3" xfId="148" xr:uid="{00000000-0005-0000-0000-00008D000000}"/>
    <cellStyle name="Célula Vinculada 3 2" xfId="149" xr:uid="{00000000-0005-0000-0000-00008E000000}"/>
    <cellStyle name="Ênfase1 2" xfId="150" xr:uid="{00000000-0005-0000-0000-00008F000000}"/>
    <cellStyle name="Ênfase1 2 2" xfId="151" xr:uid="{00000000-0005-0000-0000-000090000000}"/>
    <cellStyle name="Ênfase1 3" xfId="152" xr:uid="{00000000-0005-0000-0000-000091000000}"/>
    <cellStyle name="Ênfase1 3 2" xfId="153" xr:uid="{00000000-0005-0000-0000-000092000000}"/>
    <cellStyle name="Ênfase2 2" xfId="154" xr:uid="{00000000-0005-0000-0000-000093000000}"/>
    <cellStyle name="Ênfase2 2 2" xfId="155" xr:uid="{00000000-0005-0000-0000-000094000000}"/>
    <cellStyle name="Ênfase2 3" xfId="156" xr:uid="{00000000-0005-0000-0000-000095000000}"/>
    <cellStyle name="Ênfase2 3 2" xfId="157" xr:uid="{00000000-0005-0000-0000-000096000000}"/>
    <cellStyle name="Ênfase3 2" xfId="158" xr:uid="{00000000-0005-0000-0000-000097000000}"/>
    <cellStyle name="Ênfase3 2 2" xfId="159" xr:uid="{00000000-0005-0000-0000-000098000000}"/>
    <cellStyle name="Ênfase3 3" xfId="160" xr:uid="{00000000-0005-0000-0000-000099000000}"/>
    <cellStyle name="Ênfase3 3 2" xfId="161" xr:uid="{00000000-0005-0000-0000-00009A000000}"/>
    <cellStyle name="Ênfase4 2" xfId="162" xr:uid="{00000000-0005-0000-0000-00009B000000}"/>
    <cellStyle name="Ênfase4 2 2" xfId="163" xr:uid="{00000000-0005-0000-0000-00009C000000}"/>
    <cellStyle name="Ênfase4 3" xfId="164" xr:uid="{00000000-0005-0000-0000-00009D000000}"/>
    <cellStyle name="Ênfase4 3 2" xfId="165" xr:uid="{00000000-0005-0000-0000-00009E000000}"/>
    <cellStyle name="Ênfase5 2" xfId="166" xr:uid="{00000000-0005-0000-0000-00009F000000}"/>
    <cellStyle name="Ênfase5 2 2" xfId="167" xr:uid="{00000000-0005-0000-0000-0000A0000000}"/>
    <cellStyle name="Ênfase5 3" xfId="168" xr:uid="{00000000-0005-0000-0000-0000A1000000}"/>
    <cellStyle name="Ênfase5 3 2" xfId="169" xr:uid="{00000000-0005-0000-0000-0000A2000000}"/>
    <cellStyle name="Ênfase6 2" xfId="170" xr:uid="{00000000-0005-0000-0000-0000A3000000}"/>
    <cellStyle name="Ênfase6 2 2" xfId="171" xr:uid="{00000000-0005-0000-0000-0000A4000000}"/>
    <cellStyle name="Ênfase6 3" xfId="172" xr:uid="{00000000-0005-0000-0000-0000A5000000}"/>
    <cellStyle name="Ênfase6 3 2" xfId="173" xr:uid="{00000000-0005-0000-0000-0000A6000000}"/>
    <cellStyle name="Entrada 2" xfId="174" xr:uid="{00000000-0005-0000-0000-0000A7000000}"/>
    <cellStyle name="Entrada 2 2" xfId="175" xr:uid="{00000000-0005-0000-0000-0000A8000000}"/>
    <cellStyle name="Entrada 2 2 2" xfId="176" xr:uid="{00000000-0005-0000-0000-0000A9000000}"/>
    <cellStyle name="Entrada 2 3" xfId="177" xr:uid="{00000000-0005-0000-0000-0000AA000000}"/>
    <cellStyle name="Entrada 3" xfId="178" xr:uid="{00000000-0005-0000-0000-0000AB000000}"/>
    <cellStyle name="Entrada 3 2" xfId="179" xr:uid="{00000000-0005-0000-0000-0000AC000000}"/>
    <cellStyle name="Entrada 3 2 2" xfId="180" xr:uid="{00000000-0005-0000-0000-0000AD000000}"/>
    <cellStyle name="Entrada 3 3" xfId="181" xr:uid="{00000000-0005-0000-0000-0000AE000000}"/>
    <cellStyle name="Hyperlink 2" xfId="182" xr:uid="{00000000-0005-0000-0000-0000AF000000}"/>
    <cellStyle name="Incorreto 2" xfId="183" xr:uid="{00000000-0005-0000-0000-0000B0000000}"/>
    <cellStyle name="Incorreto 2 2" xfId="184" xr:uid="{00000000-0005-0000-0000-0000B1000000}"/>
    <cellStyle name="Incorreto 3" xfId="185" xr:uid="{00000000-0005-0000-0000-0000B2000000}"/>
    <cellStyle name="Incorreto 3 2" xfId="186" xr:uid="{00000000-0005-0000-0000-0000B3000000}"/>
    <cellStyle name="Moeda" xfId="2" builtinId="4"/>
    <cellStyle name="Moeda 10" xfId="187" xr:uid="{00000000-0005-0000-0000-0000B5000000}"/>
    <cellStyle name="Moeda 10 2" xfId="188" xr:uid="{00000000-0005-0000-0000-0000B6000000}"/>
    <cellStyle name="Moeda 10 2 2" xfId="189" xr:uid="{00000000-0005-0000-0000-0000B7000000}"/>
    <cellStyle name="Moeda 10 3" xfId="190" xr:uid="{00000000-0005-0000-0000-0000B8000000}"/>
    <cellStyle name="Moeda 11" xfId="191" xr:uid="{00000000-0005-0000-0000-0000B9000000}"/>
    <cellStyle name="Moeda 11 2" xfId="192" xr:uid="{00000000-0005-0000-0000-0000BA000000}"/>
    <cellStyle name="Moeda 11 2 2" xfId="193" xr:uid="{00000000-0005-0000-0000-0000BB000000}"/>
    <cellStyle name="Moeda 11 3" xfId="194" xr:uid="{00000000-0005-0000-0000-0000BC000000}"/>
    <cellStyle name="Moeda 12" xfId="195" xr:uid="{00000000-0005-0000-0000-0000BD000000}"/>
    <cellStyle name="Moeda 12 2" xfId="196" xr:uid="{00000000-0005-0000-0000-0000BE000000}"/>
    <cellStyle name="Moeda 13" xfId="197" xr:uid="{00000000-0005-0000-0000-0000BF000000}"/>
    <cellStyle name="Moeda 13 2" xfId="198" xr:uid="{00000000-0005-0000-0000-0000C0000000}"/>
    <cellStyle name="Moeda 14" xfId="199" xr:uid="{00000000-0005-0000-0000-0000C1000000}"/>
    <cellStyle name="Moeda 15" xfId="346" xr:uid="{00000000-0005-0000-0000-0000C2000000}"/>
    <cellStyle name="Moeda 2" xfId="200" xr:uid="{00000000-0005-0000-0000-0000C3000000}"/>
    <cellStyle name="Moeda 2 2" xfId="201" xr:uid="{00000000-0005-0000-0000-0000C4000000}"/>
    <cellStyle name="Moeda 2 2 2" xfId="202" xr:uid="{00000000-0005-0000-0000-0000C5000000}"/>
    <cellStyle name="Moeda 2 2 2 2" xfId="203" xr:uid="{00000000-0005-0000-0000-0000C6000000}"/>
    <cellStyle name="Moeda 2 2 3" xfId="204" xr:uid="{00000000-0005-0000-0000-0000C7000000}"/>
    <cellStyle name="Moeda 2 3" xfId="205" xr:uid="{00000000-0005-0000-0000-0000C8000000}"/>
    <cellStyle name="Moeda 2 3 2" xfId="206" xr:uid="{00000000-0005-0000-0000-0000C9000000}"/>
    <cellStyle name="Moeda 2 4" xfId="207" xr:uid="{00000000-0005-0000-0000-0000CA000000}"/>
    <cellStyle name="Moeda 2 5" xfId="208" xr:uid="{00000000-0005-0000-0000-0000CB000000}"/>
    <cellStyle name="Moeda 2 5 2" xfId="209" xr:uid="{00000000-0005-0000-0000-0000CC000000}"/>
    <cellStyle name="Moeda 2 6" xfId="210" xr:uid="{00000000-0005-0000-0000-0000CD000000}"/>
    <cellStyle name="Moeda 3" xfId="211" xr:uid="{00000000-0005-0000-0000-0000CE000000}"/>
    <cellStyle name="Moeda 3 2" xfId="212" xr:uid="{00000000-0005-0000-0000-0000CF000000}"/>
    <cellStyle name="Moeda 4" xfId="213" xr:uid="{00000000-0005-0000-0000-0000D0000000}"/>
    <cellStyle name="Moeda 4 2" xfId="214" xr:uid="{00000000-0005-0000-0000-0000D1000000}"/>
    <cellStyle name="Moeda 5" xfId="215" xr:uid="{00000000-0005-0000-0000-0000D2000000}"/>
    <cellStyle name="Moeda 5 2" xfId="216" xr:uid="{00000000-0005-0000-0000-0000D3000000}"/>
    <cellStyle name="Moeda 6" xfId="217" xr:uid="{00000000-0005-0000-0000-0000D4000000}"/>
    <cellStyle name="Moeda 7" xfId="218" xr:uid="{00000000-0005-0000-0000-0000D5000000}"/>
    <cellStyle name="Moeda 7 2" xfId="219" xr:uid="{00000000-0005-0000-0000-0000D6000000}"/>
    <cellStyle name="Moeda 7 2 2" xfId="220" xr:uid="{00000000-0005-0000-0000-0000D7000000}"/>
    <cellStyle name="Moeda 7 2 3" xfId="221" xr:uid="{00000000-0005-0000-0000-0000D8000000}"/>
    <cellStyle name="Moeda 7 3" xfId="222" xr:uid="{00000000-0005-0000-0000-0000D9000000}"/>
    <cellStyle name="Moeda 7 4" xfId="223" xr:uid="{00000000-0005-0000-0000-0000DA000000}"/>
    <cellStyle name="Moeda 8" xfId="224" xr:uid="{00000000-0005-0000-0000-0000DB000000}"/>
    <cellStyle name="Moeda 8 2" xfId="225" xr:uid="{00000000-0005-0000-0000-0000DC000000}"/>
    <cellStyle name="Moeda 8 2 2" xfId="226" xr:uid="{00000000-0005-0000-0000-0000DD000000}"/>
    <cellStyle name="Moeda 8 3" xfId="227" xr:uid="{00000000-0005-0000-0000-0000DE000000}"/>
    <cellStyle name="Moeda 9" xfId="228" xr:uid="{00000000-0005-0000-0000-0000DF000000}"/>
    <cellStyle name="Moeda 9 2" xfId="229" xr:uid="{00000000-0005-0000-0000-0000E0000000}"/>
    <cellStyle name="Moeda 9 3" xfId="230" xr:uid="{00000000-0005-0000-0000-0000E1000000}"/>
    <cellStyle name="Moeda_Planilha teste - motorista e ajudante 2009" xfId="5" xr:uid="{00000000-0005-0000-0000-0000E2000000}"/>
    <cellStyle name="Neutra 2" xfId="231" xr:uid="{00000000-0005-0000-0000-0000E3000000}"/>
    <cellStyle name="Neutra 2 2" xfId="232" xr:uid="{00000000-0005-0000-0000-0000E4000000}"/>
    <cellStyle name="Neutra 3" xfId="233" xr:uid="{00000000-0005-0000-0000-0000E5000000}"/>
    <cellStyle name="Neutra 3 2" xfId="234" xr:uid="{00000000-0005-0000-0000-0000E6000000}"/>
    <cellStyle name="Normal" xfId="0" builtinId="0"/>
    <cellStyle name="Normal 2" xfId="235" xr:uid="{00000000-0005-0000-0000-0000E8000000}"/>
    <cellStyle name="Normal 2 2" xfId="236" xr:uid="{00000000-0005-0000-0000-0000E9000000}"/>
    <cellStyle name="Normal 2 3" xfId="6" xr:uid="{00000000-0005-0000-0000-0000EA000000}"/>
    <cellStyle name="Normal 3" xfId="237" xr:uid="{00000000-0005-0000-0000-0000EB000000}"/>
    <cellStyle name="Normal 3 2" xfId="238" xr:uid="{00000000-0005-0000-0000-0000EC000000}"/>
    <cellStyle name="Normal 3 2 2" xfId="239" xr:uid="{00000000-0005-0000-0000-0000ED000000}"/>
    <cellStyle name="Normal 3 2 3" xfId="240" xr:uid="{00000000-0005-0000-0000-0000EE000000}"/>
    <cellStyle name="Normal 4" xfId="241" xr:uid="{00000000-0005-0000-0000-0000EF000000}"/>
    <cellStyle name="Normal 5" xfId="242" xr:uid="{00000000-0005-0000-0000-0000F0000000}"/>
    <cellStyle name="Normal 6" xfId="243" xr:uid="{00000000-0005-0000-0000-0000F1000000}"/>
    <cellStyle name="Normal 6 2" xfId="244" xr:uid="{00000000-0005-0000-0000-0000F2000000}"/>
    <cellStyle name="Normal 6 3" xfId="245" xr:uid="{00000000-0005-0000-0000-0000F3000000}"/>
    <cellStyle name="Normal 7" xfId="246" xr:uid="{00000000-0005-0000-0000-0000F4000000}"/>
    <cellStyle name="Normal 8" xfId="247" xr:uid="{00000000-0005-0000-0000-0000F5000000}"/>
    <cellStyle name="Normal 8 2" xfId="248" xr:uid="{00000000-0005-0000-0000-0000F6000000}"/>
    <cellStyle name="Normal 8 3" xfId="249" xr:uid="{00000000-0005-0000-0000-0000F7000000}"/>
    <cellStyle name="Normal_Planilha teste - motorista e ajudante 2009" xfId="4" xr:uid="{00000000-0005-0000-0000-0000F8000000}"/>
    <cellStyle name="Nota 2" xfId="250" xr:uid="{00000000-0005-0000-0000-0000F9000000}"/>
    <cellStyle name="Nota 2 2" xfId="251" xr:uid="{00000000-0005-0000-0000-0000FA000000}"/>
    <cellStyle name="Nota 2 2 2" xfId="252" xr:uid="{00000000-0005-0000-0000-0000FB000000}"/>
    <cellStyle name="Nota 2 2 3" xfId="253" xr:uid="{00000000-0005-0000-0000-0000FC000000}"/>
    <cellStyle name="Nota 2 3" xfId="254" xr:uid="{00000000-0005-0000-0000-0000FD000000}"/>
    <cellStyle name="Nota 2 4" xfId="255" xr:uid="{00000000-0005-0000-0000-0000FE000000}"/>
    <cellStyle name="Nota 3" xfId="256" xr:uid="{00000000-0005-0000-0000-0000FF000000}"/>
    <cellStyle name="Nota 3 2" xfId="257" xr:uid="{00000000-0005-0000-0000-000000010000}"/>
    <cellStyle name="Nota 3 2 2" xfId="258" xr:uid="{00000000-0005-0000-0000-000001010000}"/>
    <cellStyle name="Nota 3 2 3" xfId="259" xr:uid="{00000000-0005-0000-0000-000002010000}"/>
    <cellStyle name="Nota 3 3" xfId="260" xr:uid="{00000000-0005-0000-0000-000003010000}"/>
    <cellStyle name="Nota 3 4" xfId="261" xr:uid="{00000000-0005-0000-0000-000004010000}"/>
    <cellStyle name="Porcentagem" xfId="3" builtinId="5"/>
    <cellStyle name="Porcentagem 10" xfId="262" xr:uid="{00000000-0005-0000-0000-000006010000}"/>
    <cellStyle name="Porcentagem 10 2" xfId="263" xr:uid="{00000000-0005-0000-0000-000007010000}"/>
    <cellStyle name="Porcentagem 10 3" xfId="264" xr:uid="{00000000-0005-0000-0000-000008010000}"/>
    <cellStyle name="Porcentagem 11" xfId="265" xr:uid="{00000000-0005-0000-0000-000009010000}"/>
    <cellStyle name="Porcentagem 2" xfId="266" xr:uid="{00000000-0005-0000-0000-00000A010000}"/>
    <cellStyle name="Porcentagem 2 2" xfId="267" xr:uid="{00000000-0005-0000-0000-00000B010000}"/>
    <cellStyle name="Porcentagem 2 3" xfId="268" xr:uid="{00000000-0005-0000-0000-00000C010000}"/>
    <cellStyle name="Porcentagem 3" xfId="269" xr:uid="{00000000-0005-0000-0000-00000D010000}"/>
    <cellStyle name="Porcentagem 4" xfId="270" xr:uid="{00000000-0005-0000-0000-00000E010000}"/>
    <cellStyle name="Porcentagem 5" xfId="271" xr:uid="{00000000-0005-0000-0000-00000F010000}"/>
    <cellStyle name="Porcentagem 5 2" xfId="272" xr:uid="{00000000-0005-0000-0000-000010010000}"/>
    <cellStyle name="Porcentagem 6" xfId="273" xr:uid="{00000000-0005-0000-0000-000011010000}"/>
    <cellStyle name="Porcentagem 6 2" xfId="274" xr:uid="{00000000-0005-0000-0000-000012010000}"/>
    <cellStyle name="Porcentagem 7" xfId="275" xr:uid="{00000000-0005-0000-0000-000013010000}"/>
    <cellStyle name="Porcentagem 7 2" xfId="276" xr:uid="{00000000-0005-0000-0000-000014010000}"/>
    <cellStyle name="Porcentagem 8" xfId="277" xr:uid="{00000000-0005-0000-0000-000015010000}"/>
    <cellStyle name="Porcentagem 8 2" xfId="278" xr:uid="{00000000-0005-0000-0000-000016010000}"/>
    <cellStyle name="Porcentagem 8 2 2" xfId="279" xr:uid="{00000000-0005-0000-0000-000017010000}"/>
    <cellStyle name="Porcentagem 9" xfId="280" xr:uid="{00000000-0005-0000-0000-000018010000}"/>
    <cellStyle name="Saída 2" xfId="281" xr:uid="{00000000-0005-0000-0000-000019010000}"/>
    <cellStyle name="Saída 2 2" xfId="282" xr:uid="{00000000-0005-0000-0000-00001A010000}"/>
    <cellStyle name="Saída 2 2 2" xfId="283" xr:uid="{00000000-0005-0000-0000-00001B010000}"/>
    <cellStyle name="Saída 2 3" xfId="284" xr:uid="{00000000-0005-0000-0000-00001C010000}"/>
    <cellStyle name="Saída 3" xfId="285" xr:uid="{00000000-0005-0000-0000-00001D010000}"/>
    <cellStyle name="Saída 3 2" xfId="286" xr:uid="{00000000-0005-0000-0000-00001E010000}"/>
    <cellStyle name="Saída 3 2 2" xfId="287" xr:uid="{00000000-0005-0000-0000-00001F010000}"/>
    <cellStyle name="Saída 3 3" xfId="288" xr:uid="{00000000-0005-0000-0000-000020010000}"/>
    <cellStyle name="Separador de milhares 10" xfId="289" xr:uid="{00000000-0005-0000-0000-000021010000}"/>
    <cellStyle name="Separador de milhares 10 2" xfId="290" xr:uid="{00000000-0005-0000-0000-000022010000}"/>
    <cellStyle name="Separador de milhares 10 2 2" xfId="291" xr:uid="{00000000-0005-0000-0000-000023010000}"/>
    <cellStyle name="Separador de milhares 10 3" xfId="292" xr:uid="{00000000-0005-0000-0000-000024010000}"/>
    <cellStyle name="Separador de milhares 2" xfId="293" xr:uid="{00000000-0005-0000-0000-000025010000}"/>
    <cellStyle name="Separador de milhares 2 2" xfId="294" xr:uid="{00000000-0005-0000-0000-000026010000}"/>
    <cellStyle name="Separador de milhares 2 2 2" xfId="295" xr:uid="{00000000-0005-0000-0000-000027010000}"/>
    <cellStyle name="Separador de milhares 2 2 3" xfId="296" xr:uid="{00000000-0005-0000-0000-000028010000}"/>
    <cellStyle name="Separador de milhares 2 3" xfId="297" xr:uid="{00000000-0005-0000-0000-000029010000}"/>
    <cellStyle name="Separador de milhares 2 3 2" xfId="298" xr:uid="{00000000-0005-0000-0000-00002A010000}"/>
    <cellStyle name="Separador de milhares 2 4" xfId="299" xr:uid="{00000000-0005-0000-0000-00002B010000}"/>
    <cellStyle name="Separador de milhares 3" xfId="300" xr:uid="{00000000-0005-0000-0000-00002C010000}"/>
    <cellStyle name="Separador de milhares 3 2" xfId="301" xr:uid="{00000000-0005-0000-0000-00002D010000}"/>
    <cellStyle name="Separador de milhares 4" xfId="302" xr:uid="{00000000-0005-0000-0000-00002E010000}"/>
    <cellStyle name="Separador de milhares 4 2" xfId="303" xr:uid="{00000000-0005-0000-0000-00002F010000}"/>
    <cellStyle name="Separador de milhares 4 3" xfId="304" xr:uid="{00000000-0005-0000-0000-000030010000}"/>
    <cellStyle name="Separador de milhares 5" xfId="305" xr:uid="{00000000-0005-0000-0000-000031010000}"/>
    <cellStyle name="Separador de milhares 5 2" xfId="306" xr:uid="{00000000-0005-0000-0000-000032010000}"/>
    <cellStyle name="Separador de milhares 6" xfId="307" xr:uid="{00000000-0005-0000-0000-000033010000}"/>
    <cellStyle name="Texto de Aviso 2" xfId="308" xr:uid="{00000000-0005-0000-0000-000034010000}"/>
    <cellStyle name="Texto de Aviso 2 2" xfId="309" xr:uid="{00000000-0005-0000-0000-000035010000}"/>
    <cellStyle name="Texto de Aviso 3" xfId="310" xr:uid="{00000000-0005-0000-0000-000036010000}"/>
    <cellStyle name="Texto de Aviso 3 2" xfId="311" xr:uid="{00000000-0005-0000-0000-000037010000}"/>
    <cellStyle name="Texto Explicativo 2" xfId="312" xr:uid="{00000000-0005-0000-0000-000038010000}"/>
    <cellStyle name="Texto Explicativo 2 2" xfId="313" xr:uid="{00000000-0005-0000-0000-000039010000}"/>
    <cellStyle name="Texto Explicativo 3" xfId="314" xr:uid="{00000000-0005-0000-0000-00003A010000}"/>
    <cellStyle name="Texto Explicativo 3 2" xfId="315" xr:uid="{00000000-0005-0000-0000-00003B010000}"/>
    <cellStyle name="Título 1 2" xfId="316" xr:uid="{00000000-0005-0000-0000-00003C010000}"/>
    <cellStyle name="Título 1 2 2" xfId="317" xr:uid="{00000000-0005-0000-0000-00003D010000}"/>
    <cellStyle name="Título 1 3" xfId="318" xr:uid="{00000000-0005-0000-0000-00003E010000}"/>
    <cellStyle name="Título 1 3 2" xfId="319" xr:uid="{00000000-0005-0000-0000-00003F010000}"/>
    <cellStyle name="Título 2 2" xfId="320" xr:uid="{00000000-0005-0000-0000-000040010000}"/>
    <cellStyle name="Título 2 2 2" xfId="321" xr:uid="{00000000-0005-0000-0000-000041010000}"/>
    <cellStyle name="Título 2 3" xfId="322" xr:uid="{00000000-0005-0000-0000-000042010000}"/>
    <cellStyle name="Título 2 3 2" xfId="323" xr:uid="{00000000-0005-0000-0000-000043010000}"/>
    <cellStyle name="Título 3 2" xfId="324" xr:uid="{00000000-0005-0000-0000-000044010000}"/>
    <cellStyle name="Título 3 2 2" xfId="325" xr:uid="{00000000-0005-0000-0000-000045010000}"/>
    <cellStyle name="Título 3 3" xfId="326" xr:uid="{00000000-0005-0000-0000-000046010000}"/>
    <cellStyle name="Título 3 3 2" xfId="327" xr:uid="{00000000-0005-0000-0000-000047010000}"/>
    <cellStyle name="Título 4 2" xfId="328" xr:uid="{00000000-0005-0000-0000-000048010000}"/>
    <cellStyle name="Título 4 2 2" xfId="329" xr:uid="{00000000-0005-0000-0000-000049010000}"/>
    <cellStyle name="Título 4 3" xfId="330" xr:uid="{00000000-0005-0000-0000-00004A010000}"/>
    <cellStyle name="Título 4 3 2" xfId="331" xr:uid="{00000000-0005-0000-0000-00004B010000}"/>
    <cellStyle name="Título 5" xfId="332" xr:uid="{00000000-0005-0000-0000-00004C010000}"/>
    <cellStyle name="Título 5 2" xfId="333" xr:uid="{00000000-0005-0000-0000-00004D010000}"/>
    <cellStyle name="Título 6" xfId="334" xr:uid="{00000000-0005-0000-0000-00004E010000}"/>
    <cellStyle name="Título 6 2" xfId="335" xr:uid="{00000000-0005-0000-0000-00004F010000}"/>
    <cellStyle name="Total 2" xfId="336" xr:uid="{00000000-0005-0000-0000-000050010000}"/>
    <cellStyle name="Total 2 2" xfId="337" xr:uid="{00000000-0005-0000-0000-000051010000}"/>
    <cellStyle name="Total 2 2 2" xfId="338" xr:uid="{00000000-0005-0000-0000-000052010000}"/>
    <cellStyle name="Total 2 3" xfId="339" xr:uid="{00000000-0005-0000-0000-000053010000}"/>
    <cellStyle name="Total 3" xfId="340" xr:uid="{00000000-0005-0000-0000-000054010000}"/>
    <cellStyle name="Total 3 2" xfId="341" xr:uid="{00000000-0005-0000-0000-000055010000}"/>
    <cellStyle name="Total 3 2 2" xfId="342" xr:uid="{00000000-0005-0000-0000-000056010000}"/>
    <cellStyle name="Total 3 3" xfId="343" xr:uid="{00000000-0005-0000-0000-000057010000}"/>
    <cellStyle name="Vírgula" xfId="1" builtinId="3"/>
    <cellStyle name="Vírgula 2" xfId="344" xr:uid="{00000000-0005-0000-0000-000059010000}"/>
    <cellStyle name="Vírgula 3" xfId="345" xr:uid="{00000000-0005-0000-0000-00005A010000}"/>
  </cellStyles>
  <dxfs count="3"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98"/>
  <sheetViews>
    <sheetView topLeftCell="B1" zoomScale="89" zoomScaleNormal="89" workbookViewId="0">
      <selection activeCell="K36" sqref="K36"/>
    </sheetView>
  </sheetViews>
  <sheetFormatPr defaultRowHeight="12.75"/>
  <cols>
    <col min="1" max="1" width="0" style="88" hidden="1" customWidth="1"/>
    <col min="2" max="2" width="22" style="88" bestFit="1" customWidth="1"/>
    <col min="3" max="3" width="2.85546875" style="88" customWidth="1"/>
    <col min="4" max="4" width="10.85546875" style="88" bestFit="1" customWidth="1"/>
    <col min="5" max="5" width="9.140625" style="88" bestFit="1" customWidth="1"/>
    <col min="6" max="6" width="10.85546875" style="88" bestFit="1" customWidth="1"/>
    <col min="7" max="7" width="12.140625" style="88" bestFit="1" customWidth="1"/>
    <col min="8" max="8" width="12.7109375" style="88" bestFit="1" customWidth="1"/>
    <col min="9" max="9" width="9.140625" style="88" bestFit="1" customWidth="1"/>
    <col min="10" max="10" width="10.85546875" style="88" bestFit="1" customWidth="1"/>
    <col min="11" max="11" width="11.28515625" style="88" bestFit="1" customWidth="1"/>
    <col min="12" max="12" width="6" style="88" bestFit="1" customWidth="1"/>
    <col min="13" max="13" width="8.85546875" style="88" bestFit="1" customWidth="1"/>
    <col min="14" max="15" width="10.85546875" style="88" bestFit="1" customWidth="1"/>
    <col min="16" max="16" width="9" style="88" bestFit="1" customWidth="1"/>
    <col min="17" max="17" width="8.7109375" style="88" bestFit="1" customWidth="1"/>
    <col min="18" max="18" width="6.85546875" style="88" bestFit="1" customWidth="1"/>
    <col min="19" max="19" width="8.28515625" style="88" bestFit="1" customWidth="1"/>
    <col min="20" max="20" width="6.85546875" style="88" bestFit="1" customWidth="1"/>
    <col min="21" max="21" width="8.42578125" style="88" bestFit="1" customWidth="1"/>
    <col min="22" max="22" width="6.85546875" style="88" bestFit="1" customWidth="1"/>
    <col min="23" max="23" width="8.5703125" style="88" bestFit="1" customWidth="1"/>
    <col min="24" max="24" width="8.42578125" style="88" bestFit="1" customWidth="1"/>
    <col min="25" max="25" width="7.42578125" style="88" bestFit="1" customWidth="1"/>
    <col min="26" max="26" width="7.7109375" style="88" bestFit="1" customWidth="1"/>
    <col min="27" max="27" width="7" style="88" bestFit="1" customWidth="1"/>
    <col min="28" max="28" width="6.28515625" style="88" bestFit="1" customWidth="1"/>
    <col min="29" max="30" width="7.5703125" style="88" bestFit="1" customWidth="1"/>
    <col min="31" max="31" width="8.85546875" style="88" bestFit="1" customWidth="1"/>
    <col min="32" max="32" width="8.42578125" style="88" bestFit="1" customWidth="1"/>
    <col min="33" max="33" width="7.28515625" style="88" bestFit="1" customWidth="1"/>
    <col min="34" max="34" width="7.7109375" style="88" bestFit="1" customWidth="1"/>
    <col min="35" max="35" width="6.85546875" style="88" bestFit="1" customWidth="1"/>
    <col min="36" max="16384" width="9.140625" style="88"/>
  </cols>
  <sheetData>
    <row r="2" spans="1:35" ht="38.25">
      <c r="A2" s="87" t="s">
        <v>71</v>
      </c>
      <c r="B2" s="87" t="s">
        <v>71</v>
      </c>
      <c r="D2" s="87" t="str">
        <f>B3</f>
        <v>Aparecida</v>
      </c>
      <c r="E2" s="87" t="str">
        <f>B4</f>
        <v>Araçatuba</v>
      </c>
      <c r="F2" s="87" t="str">
        <f>B5</f>
        <v>Arujá</v>
      </c>
      <c r="G2" s="87" t="str">
        <f>B6</f>
        <v>Atibaia</v>
      </c>
      <c r="H2" s="87" t="str">
        <f>B7</f>
        <v>Barra_do_Turvo</v>
      </c>
      <c r="I2" s="87" t="str">
        <f>B8</f>
        <v>Bauru</v>
      </c>
      <c r="J2" s="87" t="str">
        <f>B9</f>
        <v>Caçapava</v>
      </c>
      <c r="K2" s="87" t="str">
        <f>B10</f>
        <v>Cachoeira_Paulista</v>
      </c>
      <c r="L2" s="87" t="str">
        <f>B11</f>
        <v>Cajati</v>
      </c>
      <c r="M2" s="87" t="str">
        <f>B12</f>
        <v>Campinas</v>
      </c>
      <c r="N2" s="87" t="str">
        <f>B13</f>
        <v>Guaiçara</v>
      </c>
      <c r="O2" s="87" t="str">
        <f>B14</f>
        <v>Guarulhos</v>
      </c>
      <c r="P2" s="87" t="str">
        <f>B15</f>
        <v>Itapecerica_da_Serra</v>
      </c>
      <c r="Q2" s="87" t="str">
        <f>B16</f>
        <v>Lavrinhas</v>
      </c>
      <c r="R2" s="87" t="str">
        <f>B17</f>
        <v>Marília</v>
      </c>
      <c r="S2" s="87" t="str">
        <f>B18</f>
        <v>Miracatu</v>
      </c>
      <c r="T2" s="87" t="str">
        <f>B19</f>
        <v>Osasco</v>
      </c>
      <c r="U2" s="87" t="str">
        <f>B20</f>
        <v>Ourinhos</v>
      </c>
      <c r="V2" s="87" t="str">
        <f>B21</f>
        <v>Piquete</v>
      </c>
      <c r="W2" s="87" t="str">
        <f>B22</f>
        <v>Piracicaba</v>
      </c>
      <c r="X2" s="87" t="str">
        <f>B23</f>
        <v>Presidente_Prudente</v>
      </c>
      <c r="Y2" s="87" t="str">
        <f>B24</f>
        <v>Registro</v>
      </c>
      <c r="Z2" s="87" t="str">
        <f>B25</f>
        <v>Ribeirão_Preto</v>
      </c>
      <c r="AA2" s="87" t="str">
        <f>B26</f>
        <v>Roseira</v>
      </c>
      <c r="AB2" s="87" t="str">
        <f>B27</f>
        <v>Santos</v>
      </c>
      <c r="AC2" s="87" t="str">
        <f>B28</f>
        <v>São_José_do_Rio_Preto</v>
      </c>
      <c r="AD2" s="87" t="str">
        <f>B29</f>
        <v>São_José_dos_Campos</v>
      </c>
      <c r="AE2" s="87" t="str">
        <f>B30</f>
        <v>São_Paulo</v>
      </c>
      <c r="AF2" s="87" t="str">
        <f>B31</f>
        <v>Sorocaba</v>
      </c>
      <c r="AG2" s="87" t="str">
        <f>B32</f>
        <v>Taubaté</v>
      </c>
      <c r="AH2" s="87" t="str">
        <f>B33</f>
        <v>Ubatuba</v>
      </c>
      <c r="AI2" s="87" t="str">
        <f>B34</f>
        <v>Vargem</v>
      </c>
    </row>
    <row r="3" spans="1:35" ht="76.5">
      <c r="A3" s="87" t="s">
        <v>72</v>
      </c>
      <c r="B3" s="87" t="s">
        <v>72</v>
      </c>
      <c r="D3" s="88" t="s">
        <v>103</v>
      </c>
      <c r="E3" s="88" t="s">
        <v>104</v>
      </c>
      <c r="F3" s="88" t="s">
        <v>110</v>
      </c>
      <c r="G3" s="88" t="s">
        <v>105</v>
      </c>
      <c r="H3" s="88" t="s">
        <v>107</v>
      </c>
      <c r="I3" s="88" t="s">
        <v>108</v>
      </c>
      <c r="J3" s="88" t="s">
        <v>109</v>
      </c>
      <c r="K3" s="89" t="s">
        <v>111</v>
      </c>
      <c r="L3" s="88" t="s">
        <v>113</v>
      </c>
      <c r="M3" s="88" t="s">
        <v>114</v>
      </c>
      <c r="N3" s="88" t="s">
        <v>116</v>
      </c>
      <c r="O3" s="88" t="s">
        <v>117</v>
      </c>
      <c r="P3" s="88" t="s">
        <v>121</v>
      </c>
      <c r="Q3" s="88" t="s">
        <v>123</v>
      </c>
      <c r="R3" s="88" t="s">
        <v>124</v>
      </c>
      <c r="S3" s="88" t="s">
        <v>126</v>
      </c>
      <c r="T3" s="88" t="s">
        <v>128</v>
      </c>
      <c r="U3" s="88" t="s">
        <v>129</v>
      </c>
      <c r="V3" s="88" t="s">
        <v>130</v>
      </c>
      <c r="W3" s="88" t="s">
        <v>131</v>
      </c>
      <c r="X3" s="88" t="s">
        <v>132</v>
      </c>
      <c r="Y3" s="88" t="s">
        <v>134</v>
      </c>
      <c r="Z3" s="88" t="s">
        <v>136</v>
      </c>
      <c r="AA3" s="88" t="s">
        <v>138</v>
      </c>
      <c r="AB3" s="88" t="s">
        <v>139</v>
      </c>
      <c r="AC3" s="88" t="s">
        <v>141</v>
      </c>
      <c r="AD3" s="88" t="s">
        <v>144</v>
      </c>
      <c r="AE3" s="88" t="s">
        <v>146</v>
      </c>
      <c r="AF3" s="88" t="s">
        <v>149</v>
      </c>
      <c r="AG3" s="88" t="s">
        <v>150</v>
      </c>
      <c r="AH3" s="88" t="s">
        <v>152</v>
      </c>
      <c r="AI3" s="88" t="s">
        <v>156</v>
      </c>
    </row>
    <row r="4" spans="1:35" ht="51">
      <c r="A4" s="87" t="s">
        <v>73</v>
      </c>
      <c r="B4" s="87" t="s">
        <v>73</v>
      </c>
      <c r="G4" s="88" t="s">
        <v>106</v>
      </c>
      <c r="K4" s="88" t="s">
        <v>112</v>
      </c>
      <c r="M4" s="88" t="s">
        <v>115</v>
      </c>
      <c r="O4" s="88" t="s">
        <v>118</v>
      </c>
      <c r="P4" s="88" t="s">
        <v>122</v>
      </c>
      <c r="R4" s="88" t="s">
        <v>125</v>
      </c>
      <c r="S4" s="88" t="s">
        <v>127</v>
      </c>
      <c r="X4" s="88" t="s">
        <v>133</v>
      </c>
      <c r="Y4" s="88" t="s">
        <v>135</v>
      </c>
      <c r="Z4" s="88" t="s">
        <v>137</v>
      </c>
      <c r="AB4" s="88" t="s">
        <v>140</v>
      </c>
      <c r="AC4" s="88" t="s">
        <v>142</v>
      </c>
      <c r="AD4" s="88" t="s">
        <v>145</v>
      </c>
      <c r="AE4" s="88" t="s">
        <v>70</v>
      </c>
      <c r="AG4" s="88" t="s">
        <v>151</v>
      </c>
      <c r="AH4" s="88" t="s">
        <v>153</v>
      </c>
    </row>
    <row r="5" spans="1:35" ht="51">
      <c r="A5" s="87" t="s">
        <v>74</v>
      </c>
      <c r="B5" s="87" t="s">
        <v>74</v>
      </c>
      <c r="O5" s="88" t="s">
        <v>119</v>
      </c>
      <c r="AC5" s="88" t="s">
        <v>143</v>
      </c>
      <c r="AE5" s="88" t="s">
        <v>147</v>
      </c>
      <c r="AH5" s="88" t="s">
        <v>154</v>
      </c>
    </row>
    <row r="6" spans="1:35" ht="38.25">
      <c r="A6" s="87" t="s">
        <v>75</v>
      </c>
      <c r="B6" s="87" t="s">
        <v>75</v>
      </c>
      <c r="O6" s="88" t="s">
        <v>120</v>
      </c>
      <c r="AE6" s="88" t="s">
        <v>148</v>
      </c>
      <c r="AH6" s="88" t="s">
        <v>155</v>
      </c>
    </row>
    <row r="7" spans="1:35" ht="25.5">
      <c r="A7" s="87" t="s">
        <v>76</v>
      </c>
      <c r="B7" s="87" t="s">
        <v>157</v>
      </c>
      <c r="AE7"/>
      <c r="AH7"/>
    </row>
    <row r="8" spans="1:35" ht="15">
      <c r="A8" s="87" t="s">
        <v>77</v>
      </c>
      <c r="B8" s="87" t="s">
        <v>77</v>
      </c>
      <c r="AE8"/>
      <c r="AH8"/>
    </row>
    <row r="9" spans="1:35" ht="15">
      <c r="A9" s="87" t="s">
        <v>78</v>
      </c>
      <c r="B9" s="87" t="s">
        <v>78</v>
      </c>
      <c r="AE9"/>
      <c r="AH9"/>
    </row>
    <row r="10" spans="1:35" ht="25.5">
      <c r="A10" s="87" t="s">
        <v>79</v>
      </c>
      <c r="B10" s="87" t="s">
        <v>158</v>
      </c>
      <c r="AE10"/>
      <c r="AH10"/>
    </row>
    <row r="11" spans="1:35" ht="15">
      <c r="A11" s="87" t="s">
        <v>80</v>
      </c>
      <c r="B11" s="87" t="s">
        <v>80</v>
      </c>
      <c r="AE11"/>
      <c r="AH11"/>
    </row>
    <row r="12" spans="1:35" ht="15">
      <c r="A12" s="87" t="s">
        <v>81</v>
      </c>
      <c r="B12" s="87" t="s">
        <v>81</v>
      </c>
      <c r="AE12"/>
      <c r="AH12"/>
    </row>
    <row r="13" spans="1:35" ht="15">
      <c r="A13" s="87" t="s">
        <v>82</v>
      </c>
      <c r="B13" s="87" t="s">
        <v>82</v>
      </c>
      <c r="AE13"/>
      <c r="AH13"/>
    </row>
    <row r="14" spans="1:35" ht="25.5">
      <c r="A14" s="87" t="s">
        <v>83</v>
      </c>
      <c r="B14" s="87" t="s">
        <v>83</v>
      </c>
      <c r="AE14"/>
      <c r="AH14"/>
    </row>
    <row r="15" spans="1:35" ht="25.5">
      <c r="A15" s="87" t="s">
        <v>84</v>
      </c>
      <c r="B15" s="87" t="s">
        <v>159</v>
      </c>
      <c r="AE15"/>
      <c r="AH15"/>
    </row>
    <row r="16" spans="1:35" ht="15">
      <c r="A16" s="87" t="s">
        <v>85</v>
      </c>
      <c r="B16" s="87" t="s">
        <v>85</v>
      </c>
      <c r="AE16"/>
      <c r="AH16"/>
    </row>
    <row r="17" spans="1:34" ht="15">
      <c r="A17" s="87" t="s">
        <v>86</v>
      </c>
      <c r="B17" s="87" t="s">
        <v>86</v>
      </c>
      <c r="AE17"/>
      <c r="AH17"/>
    </row>
    <row r="18" spans="1:34" ht="15">
      <c r="A18" s="87" t="s">
        <v>87</v>
      </c>
      <c r="B18" s="87" t="s">
        <v>87</v>
      </c>
      <c r="AE18"/>
      <c r="AH18"/>
    </row>
    <row r="19" spans="1:34" ht="15">
      <c r="A19" s="87" t="s">
        <v>88</v>
      </c>
      <c r="B19" s="87" t="s">
        <v>88</v>
      </c>
      <c r="AE19"/>
      <c r="AH19"/>
    </row>
    <row r="20" spans="1:34" ht="15">
      <c r="A20" s="87" t="s">
        <v>89</v>
      </c>
      <c r="B20" s="87" t="s">
        <v>89</v>
      </c>
      <c r="AE20"/>
      <c r="AH20"/>
    </row>
    <row r="21" spans="1:34" ht="15">
      <c r="A21" s="87" t="s">
        <v>90</v>
      </c>
      <c r="B21" s="87" t="s">
        <v>90</v>
      </c>
      <c r="AE21"/>
      <c r="AH21"/>
    </row>
    <row r="22" spans="1:34" ht="25.5">
      <c r="A22" s="87" t="s">
        <v>91</v>
      </c>
      <c r="B22" s="87" t="s">
        <v>91</v>
      </c>
      <c r="AE22"/>
      <c r="AH22"/>
    </row>
    <row r="23" spans="1:34" ht="38.25">
      <c r="A23" s="87" t="s">
        <v>92</v>
      </c>
      <c r="B23" s="87" t="s">
        <v>160</v>
      </c>
      <c r="AE23"/>
      <c r="AH23"/>
    </row>
    <row r="24" spans="1:34" ht="15">
      <c r="A24" s="87" t="s">
        <v>93</v>
      </c>
      <c r="B24" s="87" t="s">
        <v>93</v>
      </c>
      <c r="AE24"/>
      <c r="AH24"/>
    </row>
    <row r="25" spans="1:34" ht="25.5">
      <c r="A25" s="87" t="s">
        <v>94</v>
      </c>
      <c r="B25" s="87" t="s">
        <v>161</v>
      </c>
      <c r="AE25"/>
      <c r="AH25"/>
    </row>
    <row r="26" spans="1:34" ht="15">
      <c r="A26" s="87" t="s">
        <v>95</v>
      </c>
      <c r="B26" s="87" t="s">
        <v>95</v>
      </c>
      <c r="AE26"/>
      <c r="AH26"/>
    </row>
    <row r="27" spans="1:34" ht="15">
      <c r="A27" s="87" t="s">
        <v>96</v>
      </c>
      <c r="B27" s="87" t="s">
        <v>96</v>
      </c>
      <c r="AE27"/>
      <c r="AH27"/>
    </row>
    <row r="28" spans="1:34" ht="38.25">
      <c r="A28" s="87" t="s">
        <v>97</v>
      </c>
      <c r="B28" s="87" t="s">
        <v>162</v>
      </c>
      <c r="AE28"/>
      <c r="AH28"/>
    </row>
    <row r="29" spans="1:34" ht="38.25">
      <c r="A29" s="87" t="s">
        <v>98</v>
      </c>
      <c r="B29" s="87" t="s">
        <v>163</v>
      </c>
      <c r="AE29"/>
      <c r="AH29"/>
    </row>
    <row r="30" spans="1:34" ht="15">
      <c r="A30" s="87" t="s">
        <v>69</v>
      </c>
      <c r="B30" s="87" t="s">
        <v>164</v>
      </c>
      <c r="AE30"/>
      <c r="AH30"/>
    </row>
    <row r="31" spans="1:34" ht="15">
      <c r="A31" s="87" t="s">
        <v>99</v>
      </c>
      <c r="B31" s="87" t="s">
        <v>99</v>
      </c>
      <c r="AE31"/>
      <c r="AH31"/>
    </row>
    <row r="32" spans="1:34" ht="15">
      <c r="A32" s="87" t="s">
        <v>100</v>
      </c>
      <c r="B32" s="87" t="s">
        <v>100</v>
      </c>
      <c r="AE32"/>
      <c r="AH32"/>
    </row>
    <row r="33" spans="1:34" ht="15">
      <c r="A33" s="87" t="s">
        <v>101</v>
      </c>
      <c r="B33" s="87" t="s">
        <v>101</v>
      </c>
      <c r="AE33"/>
      <c r="AH33"/>
    </row>
    <row r="34" spans="1:34" ht="15">
      <c r="A34" s="87" t="s">
        <v>102</v>
      </c>
      <c r="B34" s="87" t="s">
        <v>102</v>
      </c>
      <c r="AE34"/>
      <c r="AH34"/>
    </row>
    <row r="35" spans="1:34" ht="15">
      <c r="AE35"/>
      <c r="AH35"/>
    </row>
    <row r="36" spans="1:34" ht="15">
      <c r="AE36"/>
      <c r="AH36"/>
    </row>
    <row r="37" spans="1:34" ht="15">
      <c r="AE37"/>
      <c r="AH37"/>
    </row>
    <row r="38" spans="1:34" ht="15">
      <c r="AE38"/>
      <c r="AH38"/>
    </row>
    <row r="39" spans="1:34" ht="15">
      <c r="AE39"/>
      <c r="AH39"/>
    </row>
    <row r="40" spans="1:34" ht="15">
      <c r="AE40"/>
      <c r="AH40"/>
    </row>
    <row r="41" spans="1:34" ht="15">
      <c r="AE41"/>
      <c r="AH41"/>
    </row>
    <row r="42" spans="1:34" ht="15">
      <c r="AE42"/>
      <c r="AH42"/>
    </row>
    <row r="43" spans="1:34" ht="15">
      <c r="AE43"/>
      <c r="AH43"/>
    </row>
    <row r="44" spans="1:34" ht="15">
      <c r="AE44"/>
      <c r="AH44"/>
    </row>
    <row r="45" spans="1:34" ht="15">
      <c r="AE45"/>
      <c r="AH45"/>
    </row>
    <row r="46" spans="1:34" ht="15">
      <c r="AE46"/>
      <c r="AH46"/>
    </row>
    <row r="47" spans="1:34" ht="15">
      <c r="AE47"/>
      <c r="AH47"/>
    </row>
    <row r="48" spans="1:34" ht="15">
      <c r="AE48"/>
      <c r="AH48"/>
    </row>
    <row r="49" spans="31:34" ht="15">
      <c r="AE49"/>
      <c r="AH49"/>
    </row>
    <row r="50" spans="31:34" ht="15">
      <c r="AE50"/>
      <c r="AH50"/>
    </row>
    <row r="51" spans="31:34" ht="15">
      <c r="AE51"/>
      <c r="AH51"/>
    </row>
    <row r="52" spans="31:34" ht="15">
      <c r="AE52"/>
      <c r="AH52"/>
    </row>
    <row r="53" spans="31:34" ht="15">
      <c r="AE53"/>
      <c r="AH53"/>
    </row>
    <row r="54" spans="31:34" ht="15">
      <c r="AE54"/>
      <c r="AH54"/>
    </row>
    <row r="55" spans="31:34" ht="15">
      <c r="AE55"/>
      <c r="AH55"/>
    </row>
    <row r="56" spans="31:34" ht="15">
      <c r="AE56"/>
      <c r="AH56"/>
    </row>
    <row r="57" spans="31:34" ht="15">
      <c r="AE57"/>
      <c r="AH57"/>
    </row>
    <row r="58" spans="31:34" ht="15">
      <c r="AE58"/>
      <c r="AH58"/>
    </row>
    <row r="59" spans="31:34" ht="15">
      <c r="AE59"/>
      <c r="AH59"/>
    </row>
    <row r="60" spans="31:34" ht="15">
      <c r="AE60"/>
      <c r="AH60"/>
    </row>
    <row r="61" spans="31:34" ht="15">
      <c r="AE61"/>
      <c r="AH61"/>
    </row>
    <row r="62" spans="31:34" ht="15">
      <c r="AE62"/>
      <c r="AH62"/>
    </row>
    <row r="63" spans="31:34" ht="15">
      <c r="AE63"/>
      <c r="AH63"/>
    </row>
    <row r="64" spans="31:34" ht="15">
      <c r="AE64"/>
      <c r="AH64"/>
    </row>
    <row r="65" spans="31:34" ht="15">
      <c r="AE65"/>
      <c r="AH65"/>
    </row>
    <row r="66" spans="31:34" ht="15">
      <c r="AE66"/>
      <c r="AH66"/>
    </row>
    <row r="67" spans="31:34" ht="15">
      <c r="AE67"/>
      <c r="AH67"/>
    </row>
    <row r="68" spans="31:34" ht="15">
      <c r="AE68"/>
      <c r="AH68"/>
    </row>
    <row r="69" spans="31:34" ht="15">
      <c r="AE69"/>
      <c r="AH69"/>
    </row>
    <row r="70" spans="31:34" ht="15">
      <c r="AE70"/>
      <c r="AH70"/>
    </row>
    <row r="71" spans="31:34" ht="15">
      <c r="AE71"/>
      <c r="AH71"/>
    </row>
    <row r="72" spans="31:34" ht="15">
      <c r="AE72"/>
      <c r="AH72"/>
    </row>
    <row r="73" spans="31:34" ht="15">
      <c r="AE73"/>
      <c r="AH73"/>
    </row>
    <row r="74" spans="31:34" ht="15">
      <c r="AE74"/>
      <c r="AH74"/>
    </row>
    <row r="75" spans="31:34" ht="15">
      <c r="AE75"/>
      <c r="AH75"/>
    </row>
    <row r="76" spans="31:34" ht="15">
      <c r="AE76"/>
      <c r="AH76"/>
    </row>
    <row r="77" spans="31:34" ht="15">
      <c r="AE77"/>
      <c r="AH77"/>
    </row>
    <row r="78" spans="31:34" ht="15">
      <c r="AE78"/>
      <c r="AH78"/>
    </row>
    <row r="79" spans="31:34" ht="15">
      <c r="AE79"/>
      <c r="AH79"/>
    </row>
    <row r="80" spans="31:34" ht="15">
      <c r="AE80"/>
      <c r="AH80"/>
    </row>
    <row r="81" spans="31:34" ht="15">
      <c r="AE81"/>
      <c r="AH81"/>
    </row>
    <row r="82" spans="31:34" ht="15">
      <c r="AE82"/>
      <c r="AH82"/>
    </row>
    <row r="83" spans="31:34" ht="15">
      <c r="AE83"/>
      <c r="AH83"/>
    </row>
    <row r="84" spans="31:34" ht="15">
      <c r="AE84"/>
      <c r="AH84"/>
    </row>
    <row r="85" spans="31:34" ht="15">
      <c r="AE85"/>
      <c r="AH85"/>
    </row>
    <row r="86" spans="31:34" ht="15">
      <c r="AE86"/>
      <c r="AH86"/>
    </row>
    <row r="87" spans="31:34" ht="15">
      <c r="AE87"/>
      <c r="AH87"/>
    </row>
    <row r="88" spans="31:34" ht="15">
      <c r="AE88"/>
      <c r="AH88"/>
    </row>
    <row r="89" spans="31:34" ht="15">
      <c r="AE89"/>
      <c r="AH89"/>
    </row>
    <row r="90" spans="31:34" ht="15">
      <c r="AE90"/>
      <c r="AH90"/>
    </row>
    <row r="91" spans="31:34" ht="15">
      <c r="AE91"/>
      <c r="AH91"/>
    </row>
    <row r="92" spans="31:34" ht="15">
      <c r="AE92"/>
      <c r="AH92"/>
    </row>
    <row r="93" spans="31:34" ht="15">
      <c r="AE93"/>
      <c r="AH93"/>
    </row>
    <row r="94" spans="31:34" ht="15">
      <c r="AE94"/>
      <c r="AH94"/>
    </row>
    <row r="95" spans="31:34" ht="15">
      <c r="AE95"/>
      <c r="AH95"/>
    </row>
    <row r="96" spans="31:34" ht="15">
      <c r="AE96"/>
      <c r="AH96"/>
    </row>
    <row r="97" spans="31:34" ht="15">
      <c r="AE97"/>
      <c r="AH97"/>
    </row>
    <row r="98" spans="31:34" ht="15">
      <c r="AE98"/>
      <c r="AH98"/>
    </row>
  </sheetData>
  <conditionalFormatting sqref="A3:B34">
    <cfRule type="cellIs" dxfId="2" priority="1" operator="equal">
      <formula>0</formula>
    </cfRule>
  </conditionalFormatting>
  <conditionalFormatting sqref="D2:AI2">
    <cfRule type="cellIs" dxfId="1" priority="4" operator="equal">
      <formula>0</formula>
    </cfRule>
  </conditionalFormatting>
  <conditionalFormatting sqref="K3:K4">
    <cfRule type="cellIs" dxfId="0" priority="2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M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M120"/>
  <sheetViews>
    <sheetView topLeftCell="A64"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M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Apoio'!E13</f>
        <v>0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0.3</v>
      </c>
      <c r="L9" s="34">
        <f>K9*L7</f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f t="shared" ref="L10:L13" si="0">K10*L8</f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f t="shared" si="0"/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f t="shared" si="0"/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f t="shared" si="0"/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0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0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0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0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0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0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0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0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0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0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0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0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0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 t="e">
        <f>'Benef. e Insumos - Apoio'!#REF!</f>
        <v>#REF!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0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0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1">ROUND(K54*$L$17,2)</f>
        <v>0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1"/>
        <v>0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1"/>
        <v>0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1"/>
        <v>0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1"/>
        <v>0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1"/>
        <v>0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0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0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0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2">K66*$L$17</f>
        <v>0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2"/>
        <v>0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2"/>
        <v>0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2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0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0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0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0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3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3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3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3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3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0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0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0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52"/>
  <sheetViews>
    <sheetView showGridLines="0" tabSelected="1" zoomScaleNormal="100" zoomScaleSheetLayoutView="100" workbookViewId="0">
      <selection activeCell="F24" sqref="F24"/>
    </sheetView>
  </sheetViews>
  <sheetFormatPr defaultRowHeight="15"/>
  <cols>
    <col min="1" max="1" width="2.42578125" style="5" customWidth="1"/>
    <col min="2" max="2" width="16.42578125" style="5" customWidth="1"/>
    <col min="3" max="3" width="19" style="5" customWidth="1"/>
    <col min="4" max="4" width="15.140625" style="5" customWidth="1"/>
    <col min="5" max="5" width="14.140625" style="5" customWidth="1"/>
    <col min="6" max="6" width="14.42578125" style="5" customWidth="1"/>
    <col min="7" max="7" width="19.5703125" style="5" customWidth="1"/>
    <col min="8" max="8" width="16.140625" style="5" customWidth="1"/>
    <col min="9" max="9" width="2.42578125" style="5" customWidth="1"/>
    <col min="10" max="16384" width="9.140625" style="5"/>
  </cols>
  <sheetData>
    <row r="1" spans="2:8" ht="18.75">
      <c r="B1" s="203" t="s">
        <v>306</v>
      </c>
      <c r="C1" s="203"/>
      <c r="D1" s="203"/>
      <c r="E1" s="203"/>
      <c r="F1" s="203"/>
      <c r="G1" s="203"/>
      <c r="H1" s="203"/>
    </row>
    <row r="3" spans="2:8">
      <c r="B3" s="228" t="s">
        <v>4</v>
      </c>
      <c r="C3" s="229"/>
      <c r="D3" s="229"/>
      <c r="E3" s="229"/>
      <c r="F3" s="229"/>
      <c r="G3" s="229"/>
      <c r="H3" s="230"/>
    </row>
    <row r="4" spans="2:8">
      <c r="B4" s="6"/>
      <c r="H4" s="7"/>
    </row>
    <row r="5" spans="2:8">
      <c r="B5" s="233" t="s">
        <v>5</v>
      </c>
      <c r="C5" s="234"/>
      <c r="D5" s="235">
        <v>45108</v>
      </c>
      <c r="E5" s="235"/>
      <c r="F5" s="235"/>
      <c r="G5" s="235"/>
      <c r="H5" s="236"/>
    </row>
    <row r="6" spans="2:8">
      <c r="B6" s="233" t="s">
        <v>2</v>
      </c>
      <c r="C6" s="234"/>
      <c r="D6" s="235" t="s">
        <v>241</v>
      </c>
      <c r="E6" s="235"/>
      <c r="F6" s="235"/>
      <c r="G6" s="235"/>
      <c r="H6" s="236"/>
    </row>
    <row r="7" spans="2:8">
      <c r="B7" s="233" t="s">
        <v>0</v>
      </c>
      <c r="C7" s="234"/>
      <c r="D7" s="235" t="s">
        <v>242</v>
      </c>
      <c r="E7" s="235"/>
      <c r="F7" s="235"/>
      <c r="G7" s="235"/>
      <c r="H7" s="236"/>
    </row>
    <row r="8" spans="2:8">
      <c r="B8" s="231" t="s">
        <v>1</v>
      </c>
      <c r="C8" s="232"/>
      <c r="D8" s="237" t="s">
        <v>243</v>
      </c>
      <c r="E8" s="237"/>
      <c r="F8" s="237"/>
      <c r="G8" s="237"/>
      <c r="H8" s="238"/>
    </row>
    <row r="10" spans="2:8">
      <c r="B10" s="228" t="s">
        <v>318</v>
      </c>
      <c r="C10" s="229"/>
      <c r="D10" s="229"/>
      <c r="E10" s="229"/>
      <c r="F10" s="229"/>
      <c r="G10" s="229"/>
      <c r="H10" s="230"/>
    </row>
    <row r="11" spans="2:8">
      <c r="B11" s="8"/>
      <c r="C11" s="9"/>
      <c r="D11" s="9"/>
      <c r="E11" s="9"/>
      <c r="F11" s="9"/>
      <c r="G11" s="9"/>
      <c r="H11" s="10"/>
    </row>
    <row r="12" spans="2:8">
      <c r="B12" s="11" t="s">
        <v>308</v>
      </c>
      <c r="D12" s="12"/>
      <c r="E12" s="22">
        <v>1679.37</v>
      </c>
      <c r="F12" s="18"/>
      <c r="G12" s="18"/>
      <c r="H12" s="19"/>
    </row>
    <row r="13" spans="2:8">
      <c r="B13" s="231"/>
      <c r="C13" s="232"/>
      <c r="D13" s="232"/>
      <c r="E13" s="20"/>
      <c r="F13" s="20"/>
      <c r="G13" s="20"/>
      <c r="H13" s="21"/>
    </row>
    <row r="14" spans="2:8">
      <c r="B14" s="12"/>
      <c r="C14" s="12"/>
      <c r="D14" s="12"/>
      <c r="E14" s="149"/>
      <c r="F14" s="18"/>
      <c r="G14" s="18"/>
      <c r="H14" s="18"/>
    </row>
    <row r="16" spans="2:8">
      <c r="B16" s="228" t="s">
        <v>319</v>
      </c>
      <c r="C16" s="229"/>
      <c r="D16" s="229"/>
      <c r="E16" s="229"/>
      <c r="F16" s="229"/>
      <c r="G16" s="229"/>
      <c r="H16" s="230"/>
    </row>
    <row r="17" spans="2:9">
      <c r="B17" s="8" t="s">
        <v>230</v>
      </c>
      <c r="C17" s="9"/>
      <c r="D17" s="9"/>
      <c r="E17" s="9"/>
      <c r="F17" s="9"/>
      <c r="G17" s="9"/>
      <c r="H17" s="10"/>
    </row>
    <row r="18" spans="2:9">
      <c r="B18" s="6" t="s">
        <v>7</v>
      </c>
      <c r="D18" s="14">
        <v>18.440000000000001</v>
      </c>
      <c r="F18" s="239" t="s">
        <v>9</v>
      </c>
      <c r="G18" s="239"/>
      <c r="H18" s="23">
        <v>22</v>
      </c>
    </row>
    <row r="19" spans="2:9">
      <c r="B19" s="6" t="s">
        <v>8</v>
      </c>
      <c r="D19" s="14">
        <v>0</v>
      </c>
      <c r="H19" s="7"/>
    </row>
    <row r="20" spans="2:9">
      <c r="B20" s="16" t="s">
        <v>10</v>
      </c>
      <c r="C20" s="13"/>
      <c r="D20" s="17">
        <f>D18-D19</f>
        <v>18.440000000000001</v>
      </c>
      <c r="E20" s="13"/>
      <c r="F20" s="240" t="s">
        <v>11</v>
      </c>
      <c r="G20" s="240"/>
      <c r="H20" s="134">
        <f>D20*H18</f>
        <v>405.68</v>
      </c>
    </row>
    <row r="22" spans="2:9">
      <c r="B22" s="228" t="s">
        <v>320</v>
      </c>
      <c r="C22" s="229"/>
      <c r="D22" s="229"/>
      <c r="E22" s="229"/>
      <c r="F22" s="229"/>
      <c r="G22" s="229"/>
      <c r="H22" s="230"/>
    </row>
    <row r="23" spans="2:9">
      <c r="B23" s="8" t="s">
        <v>229</v>
      </c>
      <c r="H23" s="7"/>
      <c r="I23" s="15"/>
    </row>
    <row r="24" spans="2:9">
      <c r="B24" s="244" t="s">
        <v>225</v>
      </c>
      <c r="C24" s="245"/>
      <c r="D24" s="137">
        <v>195.76</v>
      </c>
      <c r="E24" s="117"/>
      <c r="F24" s="117"/>
      <c r="G24" s="117"/>
      <c r="H24" s="118"/>
    </row>
    <row r="25" spans="2:9" ht="7.5" customHeight="1">
      <c r="D25" s="122"/>
      <c r="E25" s="122"/>
    </row>
    <row r="26" spans="2:9" ht="9.75" customHeight="1">
      <c r="D26" s="122"/>
      <c r="E26" s="122"/>
    </row>
    <row r="27" spans="2:9">
      <c r="B27" s="228" t="s">
        <v>321</v>
      </c>
      <c r="C27" s="229"/>
      <c r="D27" s="229"/>
      <c r="E27" s="229"/>
      <c r="F27" s="229"/>
      <c r="G27" s="229"/>
      <c r="H27" s="230"/>
    </row>
    <row r="28" spans="2:9" ht="15.75" customHeight="1">
      <c r="B28" s="1" t="s">
        <v>64</v>
      </c>
      <c r="C28" s="1" t="s">
        <v>260</v>
      </c>
      <c r="D28" s="2" t="s">
        <v>256</v>
      </c>
      <c r="E28" s="2" t="s">
        <v>257</v>
      </c>
      <c r="F28" s="2" t="s">
        <v>258</v>
      </c>
      <c r="G28" s="242" t="s">
        <v>259</v>
      </c>
      <c r="H28" s="243"/>
    </row>
    <row r="29" spans="2:9">
      <c r="B29" s="3">
        <f>E12</f>
        <v>1679.37</v>
      </c>
      <c r="C29" s="3">
        <f>B29*0.06</f>
        <v>100.76219999999999</v>
      </c>
      <c r="D29" s="132">
        <v>2</v>
      </c>
      <c r="E29" s="4">
        <v>22</v>
      </c>
      <c r="F29" s="133">
        <v>4.2</v>
      </c>
      <c r="G29" s="241">
        <f>D29*E29*F29-C29</f>
        <v>84.037800000000018</v>
      </c>
      <c r="H29" s="241"/>
    </row>
    <row r="32" spans="2:9" ht="15" customHeight="1" thickBot="1">
      <c r="B32" s="215" t="s">
        <v>269</v>
      </c>
      <c r="C32" s="216"/>
      <c r="D32" s="216"/>
      <c r="E32" s="216"/>
      <c r="F32" s="216"/>
      <c r="G32" s="216"/>
      <c r="H32" s="217"/>
    </row>
    <row r="33" spans="2:9" ht="27.75" customHeight="1">
      <c r="B33" s="226" t="s">
        <v>65</v>
      </c>
      <c r="C33" s="227"/>
      <c r="D33" s="227"/>
      <c r="E33" s="173" t="s">
        <v>66</v>
      </c>
      <c r="F33" s="174" t="s">
        <v>291</v>
      </c>
      <c r="G33" s="176" t="s">
        <v>292</v>
      </c>
      <c r="H33" s="152" t="s">
        <v>293</v>
      </c>
    </row>
    <row r="34" spans="2:9" ht="34.5" customHeight="1">
      <c r="B34" s="223" t="s">
        <v>309</v>
      </c>
      <c r="C34" s="224"/>
      <c r="D34" s="225"/>
      <c r="E34" s="181">
        <v>89</v>
      </c>
      <c r="F34" s="175">
        <v>12</v>
      </c>
      <c r="G34" s="153">
        <v>6</v>
      </c>
      <c r="H34" s="154">
        <f>(E34/F34)*G34</f>
        <v>44.5</v>
      </c>
    </row>
    <row r="35" spans="2:9" ht="22.5" customHeight="1">
      <c r="B35" s="223" t="s">
        <v>310</v>
      </c>
      <c r="C35" s="224"/>
      <c r="D35" s="225"/>
      <c r="E35" s="181">
        <v>169</v>
      </c>
      <c r="F35" s="175">
        <v>12</v>
      </c>
      <c r="G35" s="153">
        <v>3</v>
      </c>
      <c r="H35" s="154">
        <f t="shared" ref="H35:H37" si="0">(E35/F35)*G35</f>
        <v>42.25</v>
      </c>
    </row>
    <row r="36" spans="2:9" ht="48.75" customHeight="1">
      <c r="B36" s="206" t="s">
        <v>311</v>
      </c>
      <c r="C36" s="207"/>
      <c r="D36" s="207"/>
      <c r="E36" s="181">
        <v>199</v>
      </c>
      <c r="F36" s="175">
        <v>12</v>
      </c>
      <c r="G36" s="153">
        <v>1</v>
      </c>
      <c r="H36" s="154">
        <f t="shared" si="0"/>
        <v>16.583333333333332</v>
      </c>
    </row>
    <row r="37" spans="2:9" ht="22.5" customHeight="1">
      <c r="B37" s="223" t="s">
        <v>312</v>
      </c>
      <c r="C37" s="224"/>
      <c r="D37" s="225"/>
      <c r="E37" s="182">
        <v>30</v>
      </c>
      <c r="F37" s="175">
        <v>12</v>
      </c>
      <c r="G37" s="180">
        <v>1</v>
      </c>
      <c r="H37" s="154">
        <f t="shared" si="0"/>
        <v>2.5</v>
      </c>
    </row>
    <row r="38" spans="2:9" ht="17.25" customHeight="1">
      <c r="B38" s="212"/>
      <c r="C38" s="213"/>
      <c r="D38" s="214"/>
      <c r="E38" s="181"/>
      <c r="F38" s="175"/>
      <c r="G38" s="153"/>
      <c r="H38" s="154"/>
    </row>
    <row r="39" spans="2:9" ht="17.25" customHeight="1">
      <c r="B39" s="212"/>
      <c r="C39" s="213"/>
      <c r="D39" s="214"/>
      <c r="E39" s="181"/>
      <c r="F39" s="175"/>
      <c r="G39" s="153"/>
      <c r="H39" s="154"/>
    </row>
    <row r="40" spans="2:9" ht="17.25" customHeight="1" thickBot="1">
      <c r="B40" s="208"/>
      <c r="C40" s="209"/>
      <c r="D40" s="209"/>
      <c r="E40" s="183"/>
      <c r="F40" s="179"/>
      <c r="G40" s="155"/>
      <c r="H40" s="156"/>
    </row>
    <row r="41" spans="2:9">
      <c r="B41" s="220" t="s">
        <v>295</v>
      </c>
      <c r="C41" s="221"/>
      <c r="D41" s="221"/>
      <c r="E41" s="221"/>
      <c r="F41" s="221"/>
      <c r="G41" s="222"/>
      <c r="H41" s="151">
        <f>SUM(H34:H40)</f>
        <v>105.83333333333333</v>
      </c>
      <c r="I41" s="186"/>
    </row>
    <row r="42" spans="2:9">
      <c r="B42" s="205" t="s">
        <v>296</v>
      </c>
      <c r="C42" s="205"/>
      <c r="D42" s="205"/>
      <c r="E42" s="205"/>
      <c r="F42" s="205"/>
      <c r="G42" s="205"/>
      <c r="H42" s="150">
        <f>H41</f>
        <v>105.83333333333333</v>
      </c>
    </row>
    <row r="44" spans="2:9" ht="15.75" thickBot="1">
      <c r="B44" s="215" t="s">
        <v>267</v>
      </c>
      <c r="C44" s="216"/>
      <c r="D44" s="216"/>
      <c r="E44" s="216"/>
      <c r="F44" s="216"/>
      <c r="G44" s="216"/>
      <c r="H44" s="217"/>
    </row>
    <row r="45" spans="2:9" ht="25.5">
      <c r="B45" s="218" t="s">
        <v>65</v>
      </c>
      <c r="C45" s="219"/>
      <c r="D45" s="219"/>
      <c r="E45" s="172" t="s">
        <v>66</v>
      </c>
      <c r="F45" s="174" t="s">
        <v>291</v>
      </c>
      <c r="G45" s="177" t="s">
        <v>294</v>
      </c>
      <c r="H45" s="152" t="s">
        <v>293</v>
      </c>
    </row>
    <row r="46" spans="2:9">
      <c r="B46" s="206" t="s">
        <v>297</v>
      </c>
      <c r="C46" s="207"/>
      <c r="D46" s="207"/>
      <c r="E46" s="184">
        <v>1000</v>
      </c>
      <c r="F46" s="175">
        <v>60</v>
      </c>
      <c r="G46" s="138">
        <v>1</v>
      </c>
      <c r="H46" s="159">
        <f>(E46/F46)*G46</f>
        <v>16.666666666666668</v>
      </c>
    </row>
    <row r="47" spans="2:9" ht="30" customHeight="1">
      <c r="B47" s="206"/>
      <c r="C47" s="207"/>
      <c r="D47" s="207"/>
      <c r="E47" s="184"/>
      <c r="F47" s="175"/>
      <c r="G47" s="138"/>
      <c r="H47" s="159"/>
    </row>
    <row r="48" spans="2:9" ht="15" customHeight="1">
      <c r="B48" s="210"/>
      <c r="C48" s="211"/>
      <c r="D48" s="211"/>
      <c r="E48" s="184"/>
      <c r="F48" s="175"/>
      <c r="G48" s="138"/>
      <c r="H48" s="159"/>
    </row>
    <row r="49" spans="2:8">
      <c r="B49" s="212"/>
      <c r="C49" s="213"/>
      <c r="D49" s="214"/>
      <c r="E49" s="184"/>
      <c r="F49" s="175"/>
      <c r="G49" s="138"/>
      <c r="H49" s="159"/>
    </row>
    <row r="50" spans="2:8" ht="15.75" thickBot="1">
      <c r="B50" s="208"/>
      <c r="C50" s="209"/>
      <c r="D50" s="209"/>
      <c r="E50" s="185"/>
      <c r="F50" s="178"/>
      <c r="G50" s="160"/>
      <c r="H50" s="161"/>
    </row>
    <row r="51" spans="2:8" ht="15" customHeight="1">
      <c r="B51" s="204" t="s">
        <v>295</v>
      </c>
      <c r="C51" s="205"/>
      <c r="D51" s="205"/>
      <c r="E51" s="205"/>
      <c r="F51" s="205"/>
      <c r="G51" s="205"/>
      <c r="H51" s="158">
        <f>SUM(H46:H50)</f>
        <v>16.666666666666668</v>
      </c>
    </row>
    <row r="52" spans="2:8">
      <c r="B52" s="205" t="s">
        <v>296</v>
      </c>
      <c r="C52" s="205"/>
      <c r="D52" s="205"/>
      <c r="E52" s="205"/>
      <c r="F52" s="205"/>
      <c r="G52" s="205"/>
      <c r="H52" s="157">
        <f>H51/2</f>
        <v>8.3333333333333339</v>
      </c>
    </row>
  </sheetData>
  <mergeCells count="40">
    <mergeCell ref="B16:H16"/>
    <mergeCell ref="F18:G18"/>
    <mergeCell ref="F20:G20"/>
    <mergeCell ref="B27:H27"/>
    <mergeCell ref="G29:H29"/>
    <mergeCell ref="G28:H28"/>
    <mergeCell ref="B22:H22"/>
    <mergeCell ref="B24:C24"/>
    <mergeCell ref="B10:H10"/>
    <mergeCell ref="B13:D13"/>
    <mergeCell ref="B3:H3"/>
    <mergeCell ref="B7:C7"/>
    <mergeCell ref="B8:C8"/>
    <mergeCell ref="D5:H5"/>
    <mergeCell ref="D6:H6"/>
    <mergeCell ref="D7:H7"/>
    <mergeCell ref="D8:H8"/>
    <mergeCell ref="B5:C5"/>
    <mergeCell ref="B6:C6"/>
    <mergeCell ref="B32:H32"/>
    <mergeCell ref="B33:D33"/>
    <mergeCell ref="B34:D34"/>
    <mergeCell ref="B36:D36"/>
    <mergeCell ref="B35:D35"/>
    <mergeCell ref="B1:H1"/>
    <mergeCell ref="B51:G51"/>
    <mergeCell ref="B52:G52"/>
    <mergeCell ref="B47:D47"/>
    <mergeCell ref="B50:D50"/>
    <mergeCell ref="B40:D40"/>
    <mergeCell ref="B48:D48"/>
    <mergeCell ref="B49:D49"/>
    <mergeCell ref="B44:H44"/>
    <mergeCell ref="B45:D45"/>
    <mergeCell ref="B46:D46"/>
    <mergeCell ref="B41:G41"/>
    <mergeCell ref="B38:D38"/>
    <mergeCell ref="B39:D39"/>
    <mergeCell ref="B42:G42"/>
    <mergeCell ref="B37:D37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25"/>
  <sheetViews>
    <sheetView showGridLines="0" topLeftCell="A89" zoomScaleNormal="100" zoomScaleSheetLayoutView="98" workbookViewId="0">
      <selection activeCell="J97" sqref="J97:K97"/>
    </sheetView>
  </sheetViews>
  <sheetFormatPr defaultColWidth="11.85546875" defaultRowHeight="15"/>
  <cols>
    <col min="1" max="1" width="2.8554687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4.28515625" style="40" bestFit="1" customWidth="1"/>
    <col min="13" max="13" width="3.7109375" style="24" customWidth="1"/>
    <col min="14" max="14" width="12.140625" style="24" bestFit="1" customWidth="1"/>
    <col min="15" max="16384" width="11.85546875" style="24"/>
  </cols>
  <sheetData>
    <row r="1" spans="2:13">
      <c r="B1" s="303" t="s">
        <v>307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</row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18" t="s">
        <v>272</v>
      </c>
      <c r="C3" s="318"/>
      <c r="D3" s="318"/>
      <c r="E3" s="319" t="s">
        <v>313</v>
      </c>
      <c r="F3" s="319"/>
      <c r="G3" s="319"/>
      <c r="H3" s="319"/>
      <c r="I3" s="166" t="s">
        <v>0</v>
      </c>
      <c r="J3" s="321" t="s">
        <v>280</v>
      </c>
      <c r="K3" s="322"/>
      <c r="L3" s="323"/>
    </row>
    <row r="4" spans="2:13">
      <c r="B4" s="318" t="s">
        <v>271</v>
      </c>
      <c r="C4" s="318"/>
      <c r="D4" s="318"/>
      <c r="E4" s="319" t="s">
        <v>314</v>
      </c>
      <c r="F4" s="319"/>
      <c r="G4" s="319"/>
      <c r="H4" s="319"/>
      <c r="I4" s="166" t="s">
        <v>279</v>
      </c>
      <c r="J4" s="319" t="s">
        <v>317</v>
      </c>
      <c r="K4" s="319"/>
      <c r="L4" s="319"/>
    </row>
    <row r="5" spans="2:13" ht="12" customHeight="1">
      <c r="B5" s="256"/>
      <c r="C5" s="257"/>
      <c r="D5" s="257"/>
      <c r="E5" s="257"/>
      <c r="F5" s="257"/>
      <c r="G5" s="257"/>
      <c r="H5" s="257"/>
      <c r="I5" s="257"/>
      <c r="J5" s="257"/>
      <c r="K5" s="257"/>
      <c r="L5" s="324"/>
    </row>
    <row r="6" spans="2:13">
      <c r="B6" s="318" t="s">
        <v>273</v>
      </c>
      <c r="C6" s="318"/>
      <c r="D6" s="318"/>
      <c r="E6" s="319" t="s">
        <v>315</v>
      </c>
      <c r="F6" s="319"/>
      <c r="G6" s="319"/>
      <c r="H6" s="318" t="s">
        <v>276</v>
      </c>
      <c r="I6" s="318"/>
      <c r="J6" s="318"/>
      <c r="K6" s="319" t="s">
        <v>323</v>
      </c>
      <c r="L6" s="319"/>
    </row>
    <row r="7" spans="2:13">
      <c r="B7" s="318" t="s">
        <v>274</v>
      </c>
      <c r="C7" s="318"/>
      <c r="D7" s="318"/>
      <c r="E7" s="319" t="s">
        <v>281</v>
      </c>
      <c r="F7" s="319"/>
      <c r="G7" s="319"/>
      <c r="H7" s="166" t="s">
        <v>275</v>
      </c>
      <c r="I7" s="166"/>
      <c r="J7" s="166"/>
      <c r="K7" s="319">
        <v>12</v>
      </c>
      <c r="L7" s="319"/>
      <c r="M7" s="83"/>
    </row>
    <row r="8" spans="2:13" hidden="1">
      <c r="B8" s="318" t="s">
        <v>277</v>
      </c>
      <c r="C8" s="318"/>
      <c r="D8" s="318"/>
      <c r="E8" s="318"/>
      <c r="F8" s="318"/>
      <c r="G8" s="318"/>
      <c r="H8" s="319" t="s">
        <v>282</v>
      </c>
      <c r="I8" s="319"/>
      <c r="J8" s="319"/>
      <c r="K8" s="319"/>
      <c r="L8" s="319"/>
      <c r="M8" s="83"/>
    </row>
    <row r="9" spans="2:13">
      <c r="B9" s="318" t="s">
        <v>278</v>
      </c>
      <c r="C9" s="318"/>
      <c r="D9" s="318"/>
      <c r="E9" s="318"/>
      <c r="F9" s="318"/>
      <c r="G9" s="318"/>
      <c r="H9" s="319" t="s">
        <v>316</v>
      </c>
      <c r="I9" s="319"/>
      <c r="J9" s="319"/>
      <c r="K9" s="319"/>
      <c r="L9" s="319"/>
      <c r="M9" s="35"/>
    </row>
    <row r="10" spans="2:13" ht="9" customHeight="1">
      <c r="B10" s="315"/>
      <c r="C10" s="316"/>
      <c r="D10" s="316"/>
      <c r="E10" s="316"/>
      <c r="F10" s="316"/>
      <c r="G10" s="316"/>
      <c r="H10" s="316"/>
      <c r="I10" s="316"/>
      <c r="J10" s="316"/>
      <c r="K10" s="316"/>
      <c r="L10" s="317"/>
      <c r="M10" s="35"/>
    </row>
    <row r="11" spans="2:13">
      <c r="B11" s="251" t="s">
        <v>13</v>
      </c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35"/>
    </row>
    <row r="12" spans="2:13">
      <c r="B12" s="30" t="s">
        <v>14</v>
      </c>
      <c r="C12" s="252" t="s">
        <v>64</v>
      </c>
      <c r="D12" s="252"/>
      <c r="E12" s="252"/>
      <c r="F12" s="252"/>
      <c r="G12" s="252"/>
      <c r="H12" s="252"/>
      <c r="I12" s="252"/>
      <c r="J12" s="252"/>
      <c r="K12" s="252"/>
      <c r="L12" s="114">
        <f>'Benef. e Insumos - Apoio'!E12</f>
        <v>1679.37</v>
      </c>
      <c r="M12" s="35"/>
    </row>
    <row r="13" spans="2:13">
      <c r="B13" s="30" t="s">
        <v>167</v>
      </c>
      <c r="C13" s="252" t="s">
        <v>168</v>
      </c>
      <c r="D13" s="252"/>
      <c r="E13" s="252"/>
      <c r="F13" s="252"/>
      <c r="G13" s="252"/>
      <c r="H13" s="252"/>
      <c r="I13" s="252"/>
      <c r="J13" s="252"/>
      <c r="K13" s="252"/>
      <c r="L13" s="114"/>
      <c r="M13" s="37"/>
    </row>
    <row r="14" spans="2:13">
      <c r="B14" s="30" t="s">
        <v>16</v>
      </c>
      <c r="C14" s="246" t="s">
        <v>234</v>
      </c>
      <c r="D14" s="247"/>
      <c r="E14" s="247"/>
      <c r="F14" s="247"/>
      <c r="G14" s="247"/>
      <c r="H14" s="247"/>
      <c r="I14" s="248"/>
      <c r="J14" s="115" t="s">
        <v>19</v>
      </c>
      <c r="K14" s="116">
        <v>0</v>
      </c>
      <c r="L14" s="114">
        <v>0</v>
      </c>
    </row>
    <row r="15" spans="2:13">
      <c r="B15" s="30" t="s">
        <v>20</v>
      </c>
      <c r="C15" s="246" t="s">
        <v>235</v>
      </c>
      <c r="D15" s="247"/>
      <c r="E15" s="247"/>
      <c r="F15" s="247"/>
      <c r="G15" s="247"/>
      <c r="H15" s="247"/>
      <c r="I15" s="248"/>
      <c r="J15" s="115" t="s">
        <v>19</v>
      </c>
      <c r="K15" s="116">
        <v>0</v>
      </c>
      <c r="L15" s="114">
        <v>0</v>
      </c>
    </row>
    <row r="16" spans="2:13">
      <c r="B16" s="30" t="s">
        <v>22</v>
      </c>
      <c r="C16" s="246" t="s">
        <v>236</v>
      </c>
      <c r="D16" s="247"/>
      <c r="E16" s="247"/>
      <c r="F16" s="247"/>
      <c r="G16" s="247"/>
      <c r="H16" s="247"/>
      <c r="I16" s="248"/>
      <c r="J16" s="115" t="s">
        <v>19</v>
      </c>
      <c r="K16" s="116">
        <v>0.2</v>
      </c>
      <c r="L16" s="114">
        <v>0</v>
      </c>
    </row>
    <row r="17" spans="2:13">
      <c r="B17" s="30" t="s">
        <v>24</v>
      </c>
      <c r="C17" s="246" t="s">
        <v>266</v>
      </c>
      <c r="D17" s="247"/>
      <c r="E17" s="247"/>
      <c r="F17" s="247"/>
      <c r="G17" s="247"/>
      <c r="H17" s="247"/>
      <c r="I17" s="248"/>
      <c r="J17" s="115" t="s">
        <v>19</v>
      </c>
      <c r="K17" s="116">
        <v>0</v>
      </c>
      <c r="L17" s="114">
        <v>0</v>
      </c>
      <c r="M17" s="113"/>
    </row>
    <row r="18" spans="2:13">
      <c r="B18" s="30" t="s">
        <v>6</v>
      </c>
      <c r="C18" s="246" t="s">
        <v>238</v>
      </c>
      <c r="D18" s="247"/>
      <c r="E18" s="247"/>
      <c r="F18" s="247"/>
      <c r="G18" s="247"/>
      <c r="H18" s="247"/>
      <c r="I18" s="248"/>
      <c r="J18" s="115" t="s">
        <v>19</v>
      </c>
      <c r="K18" s="116">
        <v>0</v>
      </c>
      <c r="L18" s="114">
        <v>0</v>
      </c>
      <c r="M18" s="113"/>
    </row>
    <row r="19" spans="2:13">
      <c r="B19" s="30" t="s">
        <v>25</v>
      </c>
      <c r="C19" s="249" t="s">
        <v>239</v>
      </c>
      <c r="D19" s="249"/>
      <c r="E19" s="249"/>
      <c r="F19" s="249"/>
      <c r="G19" s="249"/>
      <c r="H19" s="249"/>
      <c r="I19" s="249"/>
      <c r="J19" s="115" t="s">
        <v>19</v>
      </c>
      <c r="K19" s="116">
        <v>0</v>
      </c>
      <c r="L19" s="114">
        <v>0</v>
      </c>
    </row>
    <row r="20" spans="2:13">
      <c r="B20" s="30" t="s">
        <v>26</v>
      </c>
      <c r="C20" s="250" t="s">
        <v>240</v>
      </c>
      <c r="D20" s="250"/>
      <c r="E20" s="250"/>
      <c r="F20" s="250"/>
      <c r="G20" s="250"/>
      <c r="H20" s="250"/>
      <c r="I20" s="250"/>
      <c r="J20" s="250"/>
      <c r="K20" s="250"/>
      <c r="L20" s="34">
        <v>0</v>
      </c>
    </row>
    <row r="21" spans="2:13">
      <c r="B21" s="30" t="s">
        <v>169</v>
      </c>
      <c r="C21" s="249" t="s">
        <v>228</v>
      </c>
      <c r="D21" s="249"/>
      <c r="E21" s="249"/>
      <c r="F21" s="249"/>
      <c r="G21" s="249"/>
      <c r="H21" s="249"/>
      <c r="I21" s="249"/>
      <c r="J21" s="249"/>
      <c r="K21" s="249"/>
      <c r="L21" s="34">
        <f>'Benef. e Insumos - Apoio'!E13</f>
        <v>0</v>
      </c>
    </row>
    <row r="22" spans="2:13">
      <c r="B22" s="259" t="s">
        <v>221</v>
      </c>
      <c r="C22" s="259"/>
      <c r="D22" s="259"/>
      <c r="E22" s="259"/>
      <c r="F22" s="259"/>
      <c r="G22" s="259"/>
      <c r="H22" s="259"/>
      <c r="I22" s="259"/>
      <c r="J22" s="259"/>
      <c r="K22" s="259"/>
      <c r="L22" s="107">
        <f>SUM(L12:L21)</f>
        <v>1679.37</v>
      </c>
    </row>
    <row r="23" spans="2:13" ht="9.75" customHeight="1">
      <c r="B23" s="38"/>
      <c r="C23" s="38"/>
      <c r="D23" s="38"/>
      <c r="E23" s="38"/>
      <c r="F23" s="38"/>
      <c r="G23" s="38"/>
      <c r="H23" s="38"/>
      <c r="I23" s="39"/>
      <c r="J23" s="38"/>
      <c r="K23" s="38"/>
    </row>
    <row r="24" spans="2:13">
      <c r="B24" s="251" t="s">
        <v>174</v>
      </c>
      <c r="C24" s="251"/>
      <c r="D24" s="251"/>
      <c r="E24" s="251"/>
      <c r="F24" s="251"/>
      <c r="G24" s="251"/>
      <c r="H24" s="251"/>
      <c r="I24" s="251"/>
      <c r="J24" s="251"/>
      <c r="K24" s="251"/>
      <c r="L24" s="29">
        <f>L10</f>
        <v>0</v>
      </c>
    </row>
    <row r="25" spans="2:13">
      <c r="B25" s="256" t="s">
        <v>244</v>
      </c>
      <c r="C25" s="257"/>
      <c r="D25" s="257"/>
      <c r="E25" s="257"/>
      <c r="F25" s="257"/>
      <c r="G25" s="257"/>
      <c r="H25" s="257"/>
      <c r="I25" s="257"/>
      <c r="J25" s="257"/>
      <c r="K25" s="100" t="s">
        <v>19</v>
      </c>
      <c r="L25" s="34" t="s">
        <v>179</v>
      </c>
    </row>
    <row r="26" spans="2:13">
      <c r="B26" s="30" t="s">
        <v>14</v>
      </c>
      <c r="C26" s="260" t="s">
        <v>245</v>
      </c>
      <c r="D26" s="261"/>
      <c r="E26" s="261"/>
      <c r="F26" s="261"/>
      <c r="G26" s="261"/>
      <c r="H26" s="261"/>
      <c r="I26" s="261"/>
      <c r="J26" s="262"/>
      <c r="K26" s="55">
        <f>1/12</f>
        <v>8.3333333333333329E-2</v>
      </c>
      <c r="L26" s="34">
        <f>K26*L22</f>
        <v>139.94749999999999</v>
      </c>
    </row>
    <row r="27" spans="2:13">
      <c r="B27" s="30" t="s">
        <v>16</v>
      </c>
      <c r="C27" s="260" t="s">
        <v>246</v>
      </c>
      <c r="D27" s="261"/>
      <c r="E27" s="261"/>
      <c r="F27" s="261"/>
      <c r="G27" s="261"/>
      <c r="H27" s="261"/>
      <c r="I27" s="261"/>
      <c r="J27" s="262"/>
      <c r="K27" s="103">
        <f>K68/3</f>
        <v>3.0249999999999999E-2</v>
      </c>
      <c r="L27" s="34">
        <f>K27*L22</f>
        <v>50.800942499999998</v>
      </c>
    </row>
    <row r="28" spans="2:13">
      <c r="B28" s="30" t="s">
        <v>20</v>
      </c>
      <c r="C28" s="110" t="s">
        <v>226</v>
      </c>
      <c r="D28" s="110"/>
      <c r="E28" s="110"/>
      <c r="F28" s="110"/>
      <c r="G28" s="110"/>
      <c r="H28" s="110"/>
      <c r="I28" s="110"/>
      <c r="J28" s="111"/>
      <c r="K28" s="55">
        <f>SUM(K26:K27)</f>
        <v>0.11358333333333333</v>
      </c>
      <c r="L28" s="34">
        <f>SUM(L26:L27)</f>
        <v>190.74844249999998</v>
      </c>
      <c r="M28" s="49"/>
    </row>
    <row r="29" spans="2:13">
      <c r="B29" s="30" t="s">
        <v>22</v>
      </c>
      <c r="C29" s="110" t="s">
        <v>227</v>
      </c>
      <c r="D29" s="110"/>
      <c r="E29" s="110"/>
      <c r="F29" s="112"/>
      <c r="G29" s="110"/>
      <c r="H29" s="110"/>
      <c r="I29" s="110"/>
      <c r="J29" s="111"/>
      <c r="K29" s="55">
        <f>K28*K41</f>
        <v>4.1798666666666678E-2</v>
      </c>
      <c r="L29" s="34">
        <f>K29*L28</f>
        <v>7.9730305652433344</v>
      </c>
      <c r="M29" s="90"/>
    </row>
    <row r="30" spans="2:13">
      <c r="B30" s="253" t="s">
        <v>178</v>
      </c>
      <c r="C30" s="254"/>
      <c r="D30" s="254"/>
      <c r="E30" s="254"/>
      <c r="F30" s="254"/>
      <c r="G30" s="254"/>
      <c r="H30" s="254"/>
      <c r="I30" s="254"/>
      <c r="J30" s="255"/>
      <c r="K30" s="108"/>
      <c r="L30" s="109">
        <f>SUM(L28:L29)</f>
        <v>198.72147306524332</v>
      </c>
    </row>
    <row r="31" spans="2:13" ht="6" customHeight="1">
      <c r="B31" s="197"/>
      <c r="I31" s="24"/>
      <c r="J31" s="24"/>
      <c r="L31" s="196"/>
    </row>
    <row r="32" spans="2:13">
      <c r="B32" s="256" t="s">
        <v>180</v>
      </c>
      <c r="C32" s="257"/>
      <c r="D32" s="257"/>
      <c r="E32" s="257"/>
      <c r="F32" s="257"/>
      <c r="G32" s="257"/>
      <c r="H32" s="257"/>
      <c r="I32" s="257"/>
      <c r="J32" s="257"/>
      <c r="K32" s="100" t="s">
        <v>19</v>
      </c>
      <c r="L32" s="34" t="s">
        <v>179</v>
      </c>
      <c r="M32" s="83"/>
    </row>
    <row r="33" spans="1:16">
      <c r="B33" s="30" t="s">
        <v>14</v>
      </c>
      <c r="C33" s="258" t="s">
        <v>247</v>
      </c>
      <c r="D33" s="258"/>
      <c r="E33" s="258"/>
      <c r="F33" s="258"/>
      <c r="G33" s="258"/>
      <c r="H33" s="258"/>
      <c r="I33" s="258"/>
      <c r="J33" s="258"/>
      <c r="K33" s="189">
        <v>0.2</v>
      </c>
      <c r="L33" s="48">
        <f>ROUND($K$33*L22,2)</f>
        <v>335.87</v>
      </c>
      <c r="N33" s="314" t="s">
        <v>301</v>
      </c>
      <c r="O33" s="314"/>
      <c r="P33" s="314"/>
    </row>
    <row r="34" spans="1:16">
      <c r="B34" s="30" t="s">
        <v>16</v>
      </c>
      <c r="C34" s="258" t="s">
        <v>248</v>
      </c>
      <c r="D34" s="258"/>
      <c r="E34" s="258"/>
      <c r="F34" s="258"/>
      <c r="G34" s="258"/>
      <c r="H34" s="258"/>
      <c r="I34" s="258"/>
      <c r="J34" s="258"/>
      <c r="K34" s="189">
        <v>1.4999999999999999E-2</v>
      </c>
      <c r="L34" s="48">
        <f>ROUND($K$34*L22,2)</f>
        <v>25.19</v>
      </c>
      <c r="N34" s="314"/>
      <c r="O34" s="314"/>
      <c r="P34" s="314"/>
    </row>
    <row r="35" spans="1:16">
      <c r="B35" s="30" t="s">
        <v>20</v>
      </c>
      <c r="C35" s="258" t="s">
        <v>249</v>
      </c>
      <c r="D35" s="258"/>
      <c r="E35" s="258"/>
      <c r="F35" s="258"/>
      <c r="G35" s="258"/>
      <c r="H35" s="258"/>
      <c r="I35" s="258"/>
      <c r="J35" s="258"/>
      <c r="K35" s="189">
        <v>0.01</v>
      </c>
      <c r="L35" s="48">
        <f t="shared" ref="L35:L40" si="0">ROUND(K35*$L$22,2)</f>
        <v>16.79</v>
      </c>
      <c r="N35" s="314"/>
      <c r="O35" s="314"/>
      <c r="P35" s="314"/>
    </row>
    <row r="36" spans="1:16">
      <c r="B36" s="30" t="s">
        <v>22</v>
      </c>
      <c r="C36" s="258" t="s">
        <v>250</v>
      </c>
      <c r="D36" s="258"/>
      <c r="E36" s="258"/>
      <c r="F36" s="258"/>
      <c r="G36" s="258"/>
      <c r="H36" s="258"/>
      <c r="I36" s="258"/>
      <c r="J36" s="258"/>
      <c r="K36" s="189">
        <v>2E-3</v>
      </c>
      <c r="L36" s="48">
        <f t="shared" si="0"/>
        <v>3.36</v>
      </c>
      <c r="N36" s="314"/>
      <c r="O36" s="314"/>
      <c r="P36" s="314"/>
    </row>
    <row r="37" spans="1:16">
      <c r="B37" s="30" t="s">
        <v>24</v>
      </c>
      <c r="C37" s="258" t="s">
        <v>251</v>
      </c>
      <c r="D37" s="258"/>
      <c r="E37" s="258"/>
      <c r="F37" s="258"/>
      <c r="G37" s="258"/>
      <c r="H37" s="258"/>
      <c r="I37" s="258"/>
      <c r="J37" s="258"/>
      <c r="K37" s="189">
        <v>2.5000000000000001E-2</v>
      </c>
      <c r="L37" s="48">
        <f t="shared" si="0"/>
        <v>41.98</v>
      </c>
      <c r="N37" s="314"/>
      <c r="O37" s="314"/>
      <c r="P37" s="314"/>
    </row>
    <row r="38" spans="1:16" ht="15" customHeight="1">
      <c r="B38" s="30" t="s">
        <v>6</v>
      </c>
      <c r="C38" s="263" t="s">
        <v>252</v>
      </c>
      <c r="D38" s="264"/>
      <c r="E38" s="264"/>
      <c r="F38" s="264"/>
      <c r="G38" s="264"/>
      <c r="H38" s="264"/>
      <c r="I38" s="264"/>
      <c r="J38" s="265"/>
      <c r="K38" s="189">
        <v>0.08</v>
      </c>
      <c r="L38" s="48">
        <f t="shared" si="0"/>
        <v>134.35</v>
      </c>
      <c r="N38" s="314"/>
      <c r="O38" s="314"/>
      <c r="P38" s="314"/>
    </row>
    <row r="39" spans="1:16">
      <c r="B39" s="30" t="s">
        <v>25</v>
      </c>
      <c r="C39" s="263" t="s">
        <v>32</v>
      </c>
      <c r="D39" s="264"/>
      <c r="E39" s="264"/>
      <c r="F39" s="265"/>
      <c r="G39" s="50" t="s">
        <v>33</v>
      </c>
      <c r="H39" s="187">
        <v>0.03</v>
      </c>
      <c r="I39" s="125" t="s">
        <v>34</v>
      </c>
      <c r="J39" s="188">
        <v>1</v>
      </c>
      <c r="K39" s="190">
        <f>H39*J39</f>
        <v>0.03</v>
      </c>
      <c r="L39" s="48">
        <f t="shared" si="0"/>
        <v>50.38</v>
      </c>
      <c r="N39" s="314"/>
      <c r="O39" s="314"/>
      <c r="P39" s="314"/>
    </row>
    <row r="40" spans="1:16">
      <c r="B40" s="30" t="s">
        <v>26</v>
      </c>
      <c r="C40" s="258" t="s">
        <v>253</v>
      </c>
      <c r="D40" s="258"/>
      <c r="E40" s="258"/>
      <c r="F40" s="258"/>
      <c r="G40" s="258"/>
      <c r="H40" s="258"/>
      <c r="I40" s="258"/>
      <c r="J40" s="258"/>
      <c r="K40" s="189">
        <v>6.0000000000000001E-3</v>
      </c>
      <c r="L40" s="48">
        <f t="shared" si="0"/>
        <v>10.08</v>
      </c>
      <c r="N40" s="314"/>
      <c r="O40" s="314"/>
      <c r="P40" s="314"/>
    </row>
    <row r="41" spans="1:16">
      <c r="B41" s="253" t="s">
        <v>182</v>
      </c>
      <c r="C41" s="254"/>
      <c r="D41" s="254"/>
      <c r="E41" s="254"/>
      <c r="F41" s="254"/>
      <c r="G41" s="254"/>
      <c r="H41" s="254"/>
      <c r="I41" s="254"/>
      <c r="J41" s="255"/>
      <c r="K41" s="191">
        <f>SUM(K33:K40)</f>
        <v>0.3680000000000001</v>
      </c>
      <c r="L41" s="109">
        <f>SUM(L33:L40)</f>
        <v>618.00000000000011</v>
      </c>
      <c r="N41" s="314"/>
      <c r="O41" s="314"/>
      <c r="P41" s="314"/>
    </row>
    <row r="42" spans="1:16" ht="9.75" customHeight="1">
      <c r="B42" s="197"/>
      <c r="I42" s="24"/>
      <c r="J42" s="24"/>
      <c r="L42" s="196"/>
    </row>
    <row r="43" spans="1:16">
      <c r="B43" s="256" t="s">
        <v>183</v>
      </c>
      <c r="C43" s="257"/>
      <c r="D43" s="257"/>
      <c r="E43" s="257"/>
      <c r="F43" s="257"/>
      <c r="G43" s="257"/>
      <c r="H43" s="257"/>
      <c r="I43" s="257"/>
      <c r="J43" s="257"/>
      <c r="K43" s="100"/>
      <c r="L43" s="34" t="s">
        <v>179</v>
      </c>
    </row>
    <row r="44" spans="1:16">
      <c r="B44" s="30" t="s">
        <v>14</v>
      </c>
      <c r="C44" s="260" t="str">
        <f>'Benef. e Insumos - Apoio'!B16</f>
        <v>TÍQUETE REFEIÇÃO</v>
      </c>
      <c r="D44" s="261"/>
      <c r="E44" s="261"/>
      <c r="F44" s="261"/>
      <c r="G44" s="261"/>
      <c r="H44" s="261"/>
      <c r="I44" s="261"/>
      <c r="J44" s="262"/>
      <c r="K44" s="91"/>
      <c r="L44" s="34">
        <f>'Benef. e Insumos - Apoio'!H20</f>
        <v>405.68</v>
      </c>
    </row>
    <row r="45" spans="1:16">
      <c r="B45" s="30" t="s">
        <v>16</v>
      </c>
      <c r="C45" s="260" t="str">
        <f>'Benef. e Insumos - Apoio'!B22</f>
        <v xml:space="preserve">CESTA BÁSICA </v>
      </c>
      <c r="D45" s="261"/>
      <c r="E45" s="261"/>
      <c r="F45" s="261"/>
      <c r="G45" s="261"/>
      <c r="H45" s="261"/>
      <c r="I45" s="261"/>
      <c r="J45" s="262"/>
      <c r="K45" s="91"/>
      <c r="L45" s="34">
        <f>'Benef. e Insumos - Apoio'!D24</f>
        <v>195.76</v>
      </c>
    </row>
    <row r="46" spans="1:16">
      <c r="B46" s="30" t="s">
        <v>20</v>
      </c>
      <c r="C46" s="263" t="str">
        <f>'Benef. e Insumos - Apoio'!B27</f>
        <v>AUXÍLIO TRANSPORTE</v>
      </c>
      <c r="D46" s="264"/>
      <c r="E46" s="264"/>
      <c r="F46" s="264"/>
      <c r="G46" s="264"/>
      <c r="H46" s="264"/>
      <c r="I46" s="264"/>
      <c r="J46" s="265"/>
      <c r="K46" s="92"/>
      <c r="L46" s="34">
        <f>'Benef. e Insumos - Apoio'!G29</f>
        <v>84.037800000000018</v>
      </c>
    </row>
    <row r="47" spans="1:16">
      <c r="B47" s="30" t="s">
        <v>22</v>
      </c>
      <c r="C47" s="263"/>
      <c r="D47" s="264"/>
      <c r="E47" s="264"/>
      <c r="F47" s="264"/>
      <c r="G47" s="264"/>
      <c r="H47" s="264"/>
      <c r="I47" s="264"/>
      <c r="J47" s="265"/>
      <c r="K47" s="50"/>
      <c r="L47" s="34"/>
    </row>
    <row r="48" spans="1:16">
      <c r="A48" s="141"/>
      <c r="B48" s="30" t="s">
        <v>24</v>
      </c>
      <c r="C48" s="263"/>
      <c r="D48" s="264"/>
      <c r="E48" s="264"/>
      <c r="F48" s="264"/>
      <c r="G48" s="264"/>
      <c r="H48" s="264"/>
      <c r="I48" s="264"/>
      <c r="J48" s="265"/>
      <c r="K48" s="50"/>
      <c r="L48" s="34"/>
      <c r="M48" s="141"/>
    </row>
    <row r="49" spans="2:13">
      <c r="B49" s="30" t="s">
        <v>6</v>
      </c>
      <c r="C49" s="267" t="s">
        <v>3</v>
      </c>
      <c r="D49" s="268"/>
      <c r="E49" s="268"/>
      <c r="F49" s="268"/>
      <c r="G49" s="268"/>
      <c r="H49" s="268"/>
      <c r="I49" s="268"/>
      <c r="J49" s="268"/>
      <c r="K49" s="121"/>
      <c r="L49" s="120">
        <v>0</v>
      </c>
    </row>
    <row r="50" spans="2:13">
      <c r="B50" s="253" t="s">
        <v>185</v>
      </c>
      <c r="C50" s="254"/>
      <c r="D50" s="254"/>
      <c r="E50" s="254"/>
      <c r="F50" s="254"/>
      <c r="G50" s="254"/>
      <c r="H50" s="254"/>
      <c r="I50" s="254"/>
      <c r="J50" s="255"/>
      <c r="K50" s="108"/>
      <c r="L50" s="109">
        <f>SUM(L44:L49)</f>
        <v>685.47780000000012</v>
      </c>
      <c r="M50" s="113"/>
    </row>
    <row r="51" spans="2:13" ht="6" customHeight="1">
      <c r="B51" s="197"/>
      <c r="I51" s="24"/>
      <c r="J51" s="24"/>
      <c r="L51" s="196"/>
      <c r="M51" s="113"/>
    </row>
    <row r="52" spans="2:13">
      <c r="B52" s="269" t="s">
        <v>186</v>
      </c>
      <c r="C52" s="269"/>
      <c r="D52" s="269"/>
      <c r="E52" s="269"/>
      <c r="F52" s="269"/>
      <c r="G52" s="269"/>
      <c r="H52" s="269"/>
      <c r="I52" s="269"/>
      <c r="J52" s="269"/>
      <c r="K52" s="269"/>
      <c r="L52" s="29">
        <f>L10</f>
        <v>0</v>
      </c>
    </row>
    <row r="53" spans="2:13">
      <c r="B53" s="30" t="s">
        <v>187</v>
      </c>
      <c r="C53" s="260" t="s">
        <v>190</v>
      </c>
      <c r="D53" s="261"/>
      <c r="E53" s="261"/>
      <c r="F53" s="261"/>
      <c r="G53" s="261"/>
      <c r="H53" s="261"/>
      <c r="I53" s="261"/>
      <c r="J53" s="262"/>
      <c r="K53" s="91"/>
      <c r="L53" s="34">
        <f>L30</f>
        <v>198.72147306524332</v>
      </c>
    </row>
    <row r="54" spans="2:13">
      <c r="B54" s="30" t="s">
        <v>188</v>
      </c>
      <c r="C54" s="260" t="s">
        <v>191</v>
      </c>
      <c r="D54" s="261"/>
      <c r="E54" s="261"/>
      <c r="F54" s="261"/>
      <c r="G54" s="261"/>
      <c r="H54" s="261"/>
      <c r="I54" s="261"/>
      <c r="J54" s="262"/>
      <c r="K54" s="91"/>
      <c r="L54" s="34">
        <f>L41</f>
        <v>618.00000000000011</v>
      </c>
    </row>
    <row r="55" spans="2:13" ht="15" customHeight="1">
      <c r="B55" s="30" t="s">
        <v>189</v>
      </c>
      <c r="C55" s="260" t="s">
        <v>193</v>
      </c>
      <c r="D55" s="261"/>
      <c r="E55" s="261"/>
      <c r="F55" s="261"/>
      <c r="G55" s="261"/>
      <c r="H55" s="261"/>
      <c r="I55" s="261"/>
      <c r="J55" s="262"/>
      <c r="K55" s="91"/>
      <c r="L55" s="34">
        <f>L50</f>
        <v>685.47780000000012</v>
      </c>
    </row>
    <row r="56" spans="2:13">
      <c r="B56" s="253" t="s">
        <v>192</v>
      </c>
      <c r="C56" s="254"/>
      <c r="D56" s="254"/>
      <c r="E56" s="254"/>
      <c r="F56" s="254"/>
      <c r="G56" s="254"/>
      <c r="H56" s="254"/>
      <c r="I56" s="254"/>
      <c r="J56" s="255"/>
      <c r="K56" s="108"/>
      <c r="L56" s="109">
        <f>SUM(L53:L55)</f>
        <v>1502.1992730652437</v>
      </c>
      <c r="M56" s="141"/>
    </row>
    <row r="57" spans="2:13" ht="9.75" customHeight="1">
      <c r="B57" s="266"/>
      <c r="C57" s="266"/>
      <c r="D57" s="266"/>
      <c r="E57" s="266"/>
      <c r="F57" s="266"/>
      <c r="G57" s="266"/>
      <c r="H57" s="266"/>
      <c r="I57" s="266"/>
      <c r="J57" s="266"/>
      <c r="K57" s="266"/>
      <c r="L57" s="142"/>
    </row>
    <row r="58" spans="2:13">
      <c r="B58" s="251" t="s">
        <v>184</v>
      </c>
      <c r="C58" s="251"/>
      <c r="D58" s="251"/>
      <c r="E58" s="251"/>
      <c r="F58" s="251"/>
      <c r="G58" s="251"/>
      <c r="H58" s="251"/>
      <c r="I58" s="251"/>
      <c r="J58" s="251"/>
      <c r="K58" s="104" t="s">
        <v>19</v>
      </c>
      <c r="L58" s="105" t="s">
        <v>179</v>
      </c>
    </row>
    <row r="59" spans="2:13">
      <c r="B59" s="30" t="s">
        <v>14</v>
      </c>
      <c r="C59" s="258" t="s">
        <v>231</v>
      </c>
      <c r="D59" s="258"/>
      <c r="E59" s="258"/>
      <c r="F59" s="258"/>
      <c r="G59" s="258"/>
      <c r="H59" s="258"/>
      <c r="I59" s="126">
        <v>30</v>
      </c>
      <c r="J59" s="127">
        <v>5.5500000000000001E-2</v>
      </c>
      <c r="K59" s="55">
        <f>I59/30/12*J59</f>
        <v>4.6249999999999998E-3</v>
      </c>
      <c r="L59" s="34">
        <f>ROUND(K59*$L$22,2)</f>
        <v>7.77</v>
      </c>
    </row>
    <row r="60" spans="2:13">
      <c r="B60" s="30" t="s">
        <v>16</v>
      </c>
      <c r="C60" s="258" t="s">
        <v>37</v>
      </c>
      <c r="D60" s="258"/>
      <c r="E60" s="258"/>
      <c r="F60" s="258"/>
      <c r="G60" s="258"/>
      <c r="H60" s="258"/>
      <c r="I60" s="258"/>
      <c r="J60" s="258"/>
      <c r="K60" s="103">
        <f>K38*K59</f>
        <v>3.6999999999999999E-4</v>
      </c>
      <c r="L60" s="34">
        <f>ROUND(K60*$L$22,2)</f>
        <v>0.62</v>
      </c>
      <c r="M60" s="90"/>
    </row>
    <row r="61" spans="2:13">
      <c r="B61" s="30" t="s">
        <v>22</v>
      </c>
      <c r="C61" s="258" t="s">
        <v>197</v>
      </c>
      <c r="D61" s="258"/>
      <c r="E61" s="258"/>
      <c r="F61" s="258"/>
      <c r="G61" s="258"/>
      <c r="H61" s="258"/>
      <c r="I61" s="258"/>
      <c r="J61" s="258"/>
      <c r="K61" s="55">
        <f>(1/30)/12*7</f>
        <v>1.9444444444444445E-2</v>
      </c>
      <c r="L61" s="34">
        <f>ROUND(K61*$L$22,2)</f>
        <v>32.65</v>
      </c>
    </row>
    <row r="62" spans="2:13">
      <c r="B62" s="30" t="s">
        <v>24</v>
      </c>
      <c r="C62" s="258" t="s">
        <v>196</v>
      </c>
      <c r="D62" s="258"/>
      <c r="E62" s="258"/>
      <c r="F62" s="258"/>
      <c r="G62" s="258"/>
      <c r="H62" s="258"/>
      <c r="I62" s="258"/>
      <c r="J62" s="258"/>
      <c r="K62" s="103">
        <f>(K41*K61)</f>
        <v>7.1555555555555574E-3</v>
      </c>
      <c r="L62" s="34">
        <f>ROUND(K62*$L$22,2)</f>
        <v>12.02</v>
      </c>
    </row>
    <row r="63" spans="2:13">
      <c r="B63" s="30" t="s">
        <v>25</v>
      </c>
      <c r="C63" s="110" t="s">
        <v>261</v>
      </c>
      <c r="D63" s="110"/>
      <c r="E63" s="110"/>
      <c r="F63" s="110"/>
      <c r="G63" s="110"/>
      <c r="H63" s="110"/>
      <c r="I63" s="110"/>
      <c r="J63" s="111"/>
      <c r="K63" s="103">
        <v>0.05</v>
      </c>
      <c r="L63" s="34">
        <f>ROUND(K63*$L$22,2)</f>
        <v>83.97</v>
      </c>
      <c r="M63" s="83"/>
    </row>
    <row r="64" spans="2:13">
      <c r="B64" s="253" t="s">
        <v>194</v>
      </c>
      <c r="C64" s="254"/>
      <c r="D64" s="254"/>
      <c r="E64" s="254"/>
      <c r="F64" s="254"/>
      <c r="G64" s="254"/>
      <c r="H64" s="254"/>
      <c r="I64" s="254"/>
      <c r="J64" s="255"/>
      <c r="K64" s="108"/>
      <c r="L64" s="109">
        <f>SUM(L59:L63)</f>
        <v>137.03</v>
      </c>
      <c r="M64" s="83"/>
    </row>
    <row r="65" spans="2:14" ht="10.5" customHeight="1"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143"/>
      <c r="M65" s="83"/>
    </row>
    <row r="66" spans="2:14">
      <c r="B66" s="276" t="s">
        <v>199</v>
      </c>
      <c r="C66" s="277"/>
      <c r="D66" s="277"/>
      <c r="E66" s="277"/>
      <c r="F66" s="277"/>
      <c r="G66" s="277"/>
      <c r="H66" s="277"/>
      <c r="I66" s="277"/>
      <c r="J66" s="277"/>
      <c r="K66" s="278"/>
      <c r="L66" s="105"/>
    </row>
    <row r="67" spans="2:14">
      <c r="B67" s="270" t="s">
        <v>204</v>
      </c>
      <c r="C67" s="271"/>
      <c r="D67" s="271"/>
      <c r="E67" s="271"/>
      <c r="F67" s="271"/>
      <c r="G67" s="271"/>
      <c r="H67" s="271"/>
      <c r="I67" s="271"/>
      <c r="J67" s="271"/>
      <c r="K67" s="100" t="s">
        <v>19</v>
      </c>
      <c r="L67" s="34" t="s">
        <v>179</v>
      </c>
    </row>
    <row r="68" spans="2:14">
      <c r="B68" s="30" t="s">
        <v>14</v>
      </c>
      <c r="C68" s="272" t="s">
        <v>200</v>
      </c>
      <c r="D68" s="272"/>
      <c r="E68" s="272"/>
      <c r="F68" s="272"/>
      <c r="G68" s="272"/>
      <c r="H68" s="272"/>
      <c r="I68" s="272"/>
      <c r="J68" s="272"/>
      <c r="K68" s="145">
        <v>9.0749999999999997E-2</v>
      </c>
      <c r="L68" s="34">
        <f>K68*$L$22</f>
        <v>152.40282749999997</v>
      </c>
    </row>
    <row r="69" spans="2:14">
      <c r="B69" s="30" t="s">
        <v>16</v>
      </c>
      <c r="C69" s="146" t="s">
        <v>201</v>
      </c>
      <c r="D69" s="147"/>
      <c r="E69" s="147"/>
      <c r="F69" s="147"/>
      <c r="G69" s="273" t="s">
        <v>264</v>
      </c>
      <c r="H69" s="273"/>
      <c r="I69" s="273"/>
      <c r="J69" s="148"/>
      <c r="K69" s="61">
        <f>5.96/365</f>
        <v>1.6328767123287673E-2</v>
      </c>
      <c r="L69" s="34">
        <f>K69*$L$22</f>
        <v>27.422041643835616</v>
      </c>
    </row>
    <row r="70" spans="2:14">
      <c r="B70" s="30" t="s">
        <v>20</v>
      </c>
      <c r="C70" s="258" t="s">
        <v>40</v>
      </c>
      <c r="D70" s="258"/>
      <c r="E70" s="258"/>
      <c r="F70" s="258"/>
      <c r="G70" s="274" t="s">
        <v>265</v>
      </c>
      <c r="H70" s="274"/>
      <c r="I70" s="139">
        <v>1.4999999999999999E-2</v>
      </c>
      <c r="J70" s="140">
        <v>5</v>
      </c>
      <c r="K70" s="61">
        <f>J70/30/12*I70</f>
        <v>2.0833333333333332E-4</v>
      </c>
      <c r="L70" s="34">
        <f>K70*$L$22</f>
        <v>0.34986874999999995</v>
      </c>
    </row>
    <row r="71" spans="2:14">
      <c r="B71" s="30" t="s">
        <v>22</v>
      </c>
      <c r="C71" s="260" t="s">
        <v>202</v>
      </c>
      <c r="D71" s="261"/>
      <c r="E71" s="261"/>
      <c r="F71" s="261"/>
      <c r="G71" s="261"/>
      <c r="H71" s="261"/>
      <c r="I71" s="261"/>
      <c r="J71" s="262"/>
      <c r="K71" s="61">
        <f>((15/30)/12)*0.08</f>
        <v>3.3333333333333331E-3</v>
      </c>
      <c r="L71" s="34">
        <f>K71*$L$22</f>
        <v>5.5978999999999992</v>
      </c>
    </row>
    <row r="72" spans="2:14">
      <c r="B72" s="30" t="s">
        <v>24</v>
      </c>
      <c r="C72" s="260" t="s">
        <v>203</v>
      </c>
      <c r="D72" s="261"/>
      <c r="E72" s="261"/>
      <c r="F72" s="261"/>
      <c r="G72" s="261"/>
      <c r="H72" s="261"/>
      <c r="I72" s="261"/>
      <c r="J72" s="262"/>
      <c r="K72" s="144">
        <f>(0.02*(4/12)/12)</f>
        <v>5.5555555555555556E-4</v>
      </c>
      <c r="L72" s="34">
        <f>K72*$L$22</f>
        <v>0.93298333333333328</v>
      </c>
    </row>
    <row r="73" spans="2:14">
      <c r="B73" s="30" t="s">
        <v>6</v>
      </c>
      <c r="C73" s="124" t="s">
        <v>263</v>
      </c>
      <c r="D73" s="110"/>
      <c r="E73" s="110"/>
      <c r="F73" s="110"/>
      <c r="G73" s="110"/>
      <c r="H73" s="110"/>
      <c r="I73" s="110"/>
      <c r="J73" s="111"/>
      <c r="K73" s="61">
        <f>SUM(K68:K72)</f>
        <v>0.1111759893455099</v>
      </c>
      <c r="L73" s="34">
        <f>SUM(L68:L72)</f>
        <v>186.70562122716896</v>
      </c>
    </row>
    <row r="74" spans="2:14">
      <c r="B74" s="30" t="s">
        <v>25</v>
      </c>
      <c r="C74" s="249" t="s">
        <v>262</v>
      </c>
      <c r="D74" s="249"/>
      <c r="E74" s="249" t="s">
        <v>41</v>
      </c>
      <c r="F74" s="249"/>
      <c r="G74" s="249"/>
      <c r="H74" s="249"/>
      <c r="I74" s="249"/>
      <c r="J74" s="249"/>
      <c r="K74" s="123">
        <f>K41*K73</f>
        <v>4.0912764079147658E-2</v>
      </c>
      <c r="L74" s="34">
        <f>L73*K74</f>
        <v>7.6386430335178668</v>
      </c>
    </row>
    <row r="75" spans="2:14">
      <c r="B75" s="253" t="s">
        <v>205</v>
      </c>
      <c r="C75" s="254"/>
      <c r="D75" s="254"/>
      <c r="E75" s="254"/>
      <c r="F75" s="254"/>
      <c r="G75" s="254"/>
      <c r="H75" s="254"/>
      <c r="I75" s="254"/>
      <c r="J75" s="254"/>
      <c r="K75" s="255"/>
      <c r="L75" s="109">
        <f>SUM(L73:L74)</f>
        <v>194.34426426068683</v>
      </c>
    </row>
    <row r="76" spans="2:14" ht="9" customHeight="1">
      <c r="B76" s="101"/>
      <c r="C76" s="27"/>
      <c r="D76" s="27"/>
      <c r="E76" s="27"/>
      <c r="F76" s="27"/>
      <c r="G76" s="27"/>
      <c r="H76" s="27"/>
      <c r="I76" s="27"/>
      <c r="J76" s="102"/>
      <c r="K76" s="55"/>
      <c r="L76" s="34"/>
    </row>
    <row r="77" spans="2:14">
      <c r="B77" s="270" t="s">
        <v>206</v>
      </c>
      <c r="C77" s="271"/>
      <c r="D77" s="271"/>
      <c r="E77" s="271"/>
      <c r="F77" s="271"/>
      <c r="G77" s="271"/>
      <c r="H77" s="271"/>
      <c r="I77" s="271"/>
      <c r="J77" s="271"/>
      <c r="K77" s="100" t="s">
        <v>19</v>
      </c>
      <c r="L77" s="34" t="s">
        <v>179</v>
      </c>
      <c r="M77" s="43"/>
    </row>
    <row r="78" spans="2:14">
      <c r="B78" s="30" t="s">
        <v>14</v>
      </c>
      <c r="C78" s="272" t="s">
        <v>207</v>
      </c>
      <c r="D78" s="272"/>
      <c r="E78" s="272"/>
      <c r="F78" s="272"/>
      <c r="G78" s="272"/>
      <c r="H78" s="272"/>
      <c r="I78" s="272"/>
      <c r="J78" s="272"/>
      <c r="K78" s="61">
        <v>0</v>
      </c>
      <c r="L78" s="34">
        <f>K78*$L$22</f>
        <v>0</v>
      </c>
    </row>
    <row r="79" spans="2:14">
      <c r="B79" s="253" t="s">
        <v>208</v>
      </c>
      <c r="C79" s="254"/>
      <c r="D79" s="254"/>
      <c r="E79" s="254"/>
      <c r="F79" s="254"/>
      <c r="G79" s="254"/>
      <c r="H79" s="254"/>
      <c r="I79" s="254"/>
      <c r="J79" s="254"/>
      <c r="K79" s="255"/>
      <c r="L79" s="109">
        <f>SUM(L78:L78)</f>
        <v>0</v>
      </c>
      <c r="M79" s="44"/>
      <c r="N79" s="83"/>
    </row>
    <row r="80" spans="2:14" ht="11.25" customHeight="1">
      <c r="B80" s="101"/>
      <c r="C80" s="27"/>
      <c r="D80" s="27"/>
      <c r="E80" s="27"/>
      <c r="F80" s="27"/>
      <c r="G80" s="27"/>
      <c r="H80" s="27"/>
      <c r="I80" s="27"/>
      <c r="J80" s="27"/>
      <c r="K80" s="106"/>
      <c r="L80" s="34"/>
    </row>
    <row r="81" spans="2:13">
      <c r="B81" s="269" t="s">
        <v>209</v>
      </c>
      <c r="C81" s="269"/>
      <c r="D81" s="269"/>
      <c r="E81" s="269"/>
      <c r="F81" s="269"/>
      <c r="G81" s="269"/>
      <c r="H81" s="269"/>
      <c r="I81" s="269"/>
      <c r="J81" s="269"/>
      <c r="K81" s="269"/>
      <c r="L81" s="105" t="s">
        <v>179</v>
      </c>
    </row>
    <row r="82" spans="2:13">
      <c r="B82" s="30" t="s">
        <v>210</v>
      </c>
      <c r="C82" s="260" t="s">
        <v>201</v>
      </c>
      <c r="D82" s="261"/>
      <c r="E82" s="261"/>
      <c r="F82" s="261"/>
      <c r="G82" s="261"/>
      <c r="H82" s="261"/>
      <c r="I82" s="261"/>
      <c r="J82" s="262"/>
      <c r="K82" s="91"/>
      <c r="L82" s="34">
        <f>L75</f>
        <v>194.34426426068683</v>
      </c>
    </row>
    <row r="83" spans="2:13">
      <c r="B83" s="30" t="s">
        <v>211</v>
      </c>
      <c r="C83" s="260" t="s">
        <v>212</v>
      </c>
      <c r="D83" s="261"/>
      <c r="E83" s="261"/>
      <c r="F83" s="261"/>
      <c r="G83" s="261"/>
      <c r="H83" s="261"/>
      <c r="I83" s="261"/>
      <c r="J83" s="262"/>
      <c r="K83" s="91"/>
      <c r="L83" s="34">
        <f>L79</f>
        <v>0</v>
      </c>
    </row>
    <row r="84" spans="2:13">
      <c r="B84" s="253" t="s">
        <v>213</v>
      </c>
      <c r="C84" s="254"/>
      <c r="D84" s="254"/>
      <c r="E84" s="254"/>
      <c r="F84" s="254"/>
      <c r="G84" s="254"/>
      <c r="H84" s="254"/>
      <c r="I84" s="254"/>
      <c r="J84" s="254"/>
      <c r="K84" s="255"/>
      <c r="L84" s="109">
        <f>SUM(L82:L83)</f>
        <v>194.34426426068683</v>
      </c>
    </row>
    <row r="85" spans="2:13">
      <c r="B85" s="279"/>
      <c r="C85" s="280"/>
      <c r="D85" s="280"/>
      <c r="E85" s="280"/>
      <c r="F85" s="280"/>
      <c r="G85" s="280"/>
      <c r="H85" s="280"/>
      <c r="I85" s="280"/>
      <c r="J85" s="280"/>
      <c r="K85" s="280"/>
      <c r="L85" s="280"/>
      <c r="M85" s="70"/>
    </row>
    <row r="86" spans="2:13">
      <c r="B86" s="276" t="s">
        <v>214</v>
      </c>
      <c r="C86" s="277"/>
      <c r="D86" s="277"/>
      <c r="E86" s="277"/>
      <c r="F86" s="277"/>
      <c r="G86" s="277"/>
      <c r="H86" s="277"/>
      <c r="I86" s="277"/>
      <c r="J86" s="277"/>
      <c r="K86" s="278"/>
      <c r="L86" s="105" t="s">
        <v>179</v>
      </c>
      <c r="M86" s="70"/>
    </row>
    <row r="87" spans="2:13">
      <c r="B87" s="30" t="s">
        <v>14</v>
      </c>
      <c r="C87" s="250" t="s">
        <v>67</v>
      </c>
      <c r="D87" s="250"/>
      <c r="E87" s="250"/>
      <c r="F87" s="250"/>
      <c r="G87" s="250"/>
      <c r="H87" s="250"/>
      <c r="I87" s="250"/>
      <c r="J87" s="250"/>
      <c r="K87" s="250"/>
      <c r="L87" s="31">
        <f>'Benef. e Insumos - Apoio'!H42</f>
        <v>105.83333333333333</v>
      </c>
      <c r="M87" s="70"/>
    </row>
    <row r="88" spans="2:13">
      <c r="B88" s="30" t="s">
        <v>16</v>
      </c>
      <c r="C88" s="267" t="s">
        <v>268</v>
      </c>
      <c r="D88" s="268"/>
      <c r="E88" s="268"/>
      <c r="F88" s="268"/>
      <c r="G88" s="268"/>
      <c r="H88" s="268"/>
      <c r="I88" s="268"/>
      <c r="J88" s="268"/>
      <c r="K88" s="301"/>
      <c r="L88" s="162">
        <f>'Benef. e Insumos - Apoio'!H52</f>
        <v>8.3333333333333339</v>
      </c>
    </row>
    <row r="89" spans="2:13">
      <c r="B89" s="30" t="s">
        <v>20</v>
      </c>
      <c r="C89" s="249" t="s">
        <v>3</v>
      </c>
      <c r="D89" s="249"/>
      <c r="E89" s="249"/>
      <c r="F89" s="249"/>
      <c r="G89" s="249"/>
      <c r="H89" s="249"/>
      <c r="I89" s="249"/>
      <c r="J89" s="249"/>
      <c r="K89" s="249"/>
      <c r="L89" s="120">
        <v>0</v>
      </c>
    </row>
    <row r="90" spans="2:13">
      <c r="B90" s="253" t="s">
        <v>220</v>
      </c>
      <c r="C90" s="254"/>
      <c r="D90" s="254"/>
      <c r="E90" s="254"/>
      <c r="F90" s="254"/>
      <c r="G90" s="254"/>
      <c r="H90" s="254"/>
      <c r="I90" s="254"/>
      <c r="J90" s="254"/>
      <c r="K90" s="255"/>
      <c r="L90" s="109">
        <f>SUM(L87:L89)</f>
        <v>114.16666666666666</v>
      </c>
    </row>
    <row r="91" spans="2:13">
      <c r="B91" s="45"/>
      <c r="C91" s="45"/>
      <c r="D91" s="45"/>
      <c r="E91" s="45"/>
      <c r="F91" s="45"/>
      <c r="G91" s="45"/>
      <c r="H91" s="45"/>
      <c r="I91" s="46"/>
      <c r="J91" s="45"/>
      <c r="K91" s="45"/>
    </row>
    <row r="92" spans="2:13">
      <c r="B92" s="38"/>
      <c r="C92" s="38"/>
      <c r="D92" s="38"/>
      <c r="E92" s="38"/>
      <c r="F92" s="38"/>
      <c r="G92" s="38"/>
      <c r="H92" s="68"/>
      <c r="I92" s="68"/>
      <c r="J92" s="68"/>
      <c r="K92" s="68"/>
      <c r="L92" s="69"/>
    </row>
    <row r="93" spans="2:13">
      <c r="B93" s="276" t="s">
        <v>218</v>
      </c>
      <c r="C93" s="277"/>
      <c r="D93" s="277"/>
      <c r="E93" s="277"/>
      <c r="F93" s="277"/>
      <c r="G93" s="277"/>
      <c r="H93" s="277"/>
      <c r="I93" s="277"/>
      <c r="J93" s="277"/>
      <c r="K93" s="278"/>
      <c r="L93" s="105">
        <f>L10</f>
        <v>0</v>
      </c>
    </row>
    <row r="94" spans="2:13">
      <c r="B94" s="30" t="s">
        <v>14</v>
      </c>
      <c r="C94" s="272" t="s">
        <v>232</v>
      </c>
      <c r="D94" s="272"/>
      <c r="E94" s="272"/>
      <c r="F94" s="272"/>
      <c r="G94" s="272"/>
      <c r="H94" s="272"/>
      <c r="I94" s="272"/>
      <c r="J94" s="272"/>
      <c r="K94" s="84">
        <v>0.05</v>
      </c>
      <c r="L94" s="48">
        <f>K94*L114</f>
        <v>181.35551019962986</v>
      </c>
    </row>
    <row r="95" spans="2:13">
      <c r="B95" s="298" t="s">
        <v>233</v>
      </c>
      <c r="C95" s="299"/>
      <c r="D95" s="299"/>
      <c r="E95" s="299"/>
      <c r="F95" s="299"/>
      <c r="G95" s="299"/>
      <c r="H95" s="299"/>
      <c r="I95" s="299"/>
      <c r="J95" s="299"/>
      <c r="K95" s="300"/>
      <c r="L95" s="48"/>
    </row>
    <row r="96" spans="2:13">
      <c r="B96" s="30" t="s">
        <v>16</v>
      </c>
      <c r="C96" s="272" t="s">
        <v>42</v>
      </c>
      <c r="D96" s="272"/>
      <c r="E96" s="272"/>
      <c r="F96" s="272"/>
      <c r="G96" s="272"/>
      <c r="H96" s="272"/>
      <c r="I96" s="272"/>
      <c r="J96" s="272"/>
      <c r="K96" s="84">
        <v>0.05</v>
      </c>
      <c r="L96" s="48">
        <f>K96*L114</f>
        <v>181.35551019962986</v>
      </c>
    </row>
    <row r="97" spans="2:17">
      <c r="B97" s="289" t="s">
        <v>20</v>
      </c>
      <c r="C97" s="290" t="s">
        <v>43</v>
      </c>
      <c r="D97" s="291"/>
      <c r="E97" s="291"/>
      <c r="F97" s="291"/>
      <c r="G97" s="291"/>
      <c r="H97" s="291"/>
      <c r="I97" s="292"/>
      <c r="J97" s="293">
        <f>L114+L94+L96</f>
        <v>3989.821224391857</v>
      </c>
      <c r="K97" s="294"/>
      <c r="L97" s="67"/>
    </row>
    <row r="98" spans="2:17">
      <c r="B98" s="289"/>
      <c r="C98" s="260" t="s">
        <v>44</v>
      </c>
      <c r="D98" s="261"/>
      <c r="E98" s="261"/>
      <c r="F98" s="262"/>
      <c r="G98" s="60"/>
      <c r="H98" s="60" t="s">
        <v>45</v>
      </c>
      <c r="I98" s="60"/>
      <c r="J98" s="295"/>
      <c r="K98" s="296"/>
      <c r="L98" s="67"/>
    </row>
    <row r="99" spans="2:17">
      <c r="B99" s="289"/>
      <c r="C99" s="288" t="s">
        <v>46</v>
      </c>
      <c r="D99" s="288"/>
      <c r="E99" s="288"/>
      <c r="F99" s="288"/>
      <c r="G99" s="85" t="s">
        <v>47</v>
      </c>
      <c r="H99" s="192">
        <v>6.4999999999999997E-3</v>
      </c>
      <c r="I99" s="297">
        <f>SUM(H99:H104)</f>
        <v>5.6499999999999995E-2</v>
      </c>
      <c r="J99" s="286">
        <f>ROUND($L$116*H99,2)</f>
        <v>27.49</v>
      </c>
      <c r="K99" s="287"/>
      <c r="L99" s="283">
        <f>SUM(J99:K104)</f>
        <v>238.93</v>
      </c>
      <c r="N99" s="314" t="s">
        <v>300</v>
      </c>
      <c r="O99" s="314"/>
      <c r="P99" s="314"/>
      <c r="Q99" s="314"/>
    </row>
    <row r="100" spans="2:17">
      <c r="B100" s="289"/>
      <c r="C100" s="288"/>
      <c r="D100" s="288"/>
      <c r="E100" s="288"/>
      <c r="F100" s="288"/>
      <c r="G100" s="85" t="s">
        <v>48</v>
      </c>
      <c r="H100" s="192">
        <v>0.03</v>
      </c>
      <c r="I100" s="297"/>
      <c r="J100" s="286">
        <f t="shared" ref="J100:J104" si="1">ROUND($L$116*H100,2)</f>
        <v>126.86</v>
      </c>
      <c r="K100" s="287"/>
      <c r="L100" s="284"/>
      <c r="N100" s="314"/>
      <c r="O100" s="314"/>
      <c r="P100" s="314"/>
      <c r="Q100" s="314"/>
    </row>
    <row r="101" spans="2:17">
      <c r="B101" s="289"/>
      <c r="C101" s="288"/>
      <c r="D101" s="288"/>
      <c r="E101" s="288"/>
      <c r="F101" s="288"/>
      <c r="G101" s="85" t="s">
        <v>49</v>
      </c>
      <c r="H101" s="192">
        <v>0</v>
      </c>
      <c r="I101" s="297"/>
      <c r="J101" s="286">
        <f t="shared" si="1"/>
        <v>0</v>
      </c>
      <c r="K101" s="287"/>
      <c r="L101" s="284"/>
      <c r="N101" s="314"/>
      <c r="O101" s="314"/>
      <c r="P101" s="314"/>
      <c r="Q101" s="314"/>
    </row>
    <row r="102" spans="2:17">
      <c r="B102" s="289"/>
      <c r="C102" s="288" t="s">
        <v>50</v>
      </c>
      <c r="D102" s="288"/>
      <c r="E102" s="288"/>
      <c r="F102" s="288"/>
      <c r="G102" s="86" t="s">
        <v>51</v>
      </c>
      <c r="H102" s="192">
        <v>0.02</v>
      </c>
      <c r="I102" s="297"/>
      <c r="J102" s="286">
        <f t="shared" si="1"/>
        <v>84.58</v>
      </c>
      <c r="K102" s="287"/>
      <c r="L102" s="284"/>
      <c r="N102" s="24" t="s">
        <v>299</v>
      </c>
      <c r="O102" s="194"/>
    </row>
    <row r="103" spans="2:17">
      <c r="B103" s="289"/>
      <c r="C103" s="288"/>
      <c r="D103" s="288"/>
      <c r="E103" s="288"/>
      <c r="F103" s="288"/>
      <c r="G103" s="86" t="s">
        <v>49</v>
      </c>
      <c r="H103" s="192">
        <v>0</v>
      </c>
      <c r="I103" s="297"/>
      <c r="J103" s="286">
        <f t="shared" si="1"/>
        <v>0</v>
      </c>
      <c r="K103" s="287"/>
      <c r="L103" s="284"/>
    </row>
    <row r="104" spans="2:17">
      <c r="B104" s="289"/>
      <c r="C104" s="288" t="s">
        <v>52</v>
      </c>
      <c r="D104" s="288"/>
      <c r="E104" s="288"/>
      <c r="F104" s="288"/>
      <c r="G104" s="86"/>
      <c r="H104" s="192">
        <v>0</v>
      </c>
      <c r="I104" s="297"/>
      <c r="J104" s="286">
        <f t="shared" si="1"/>
        <v>0</v>
      </c>
      <c r="K104" s="287"/>
      <c r="L104" s="285"/>
    </row>
    <row r="105" spans="2:17">
      <c r="B105" s="269" t="s">
        <v>53</v>
      </c>
      <c r="C105" s="269"/>
      <c r="D105" s="269"/>
      <c r="E105" s="269"/>
      <c r="F105" s="269"/>
      <c r="G105" s="269"/>
      <c r="H105" s="269"/>
      <c r="I105" s="269"/>
      <c r="J105" s="269"/>
      <c r="K105" s="269"/>
      <c r="L105" s="79">
        <f>L99+L96+L94</f>
        <v>601.64102039925979</v>
      </c>
    </row>
    <row r="106" spans="2:17">
      <c r="B106" s="71"/>
      <c r="C106" s="71"/>
      <c r="D106" s="71"/>
      <c r="E106" s="71"/>
      <c r="F106" s="71"/>
      <c r="G106" s="71"/>
      <c r="H106" s="71"/>
      <c r="I106" s="72"/>
      <c r="J106" s="73"/>
      <c r="K106" s="71"/>
    </row>
    <row r="107" spans="2:17">
      <c r="B107" s="282" t="s">
        <v>54</v>
      </c>
      <c r="C107" s="282"/>
      <c r="D107" s="282"/>
      <c r="E107" s="282"/>
      <c r="F107" s="282"/>
      <c r="G107" s="282"/>
      <c r="H107" s="282"/>
      <c r="I107" s="282"/>
      <c r="J107" s="282"/>
      <c r="K107" s="282"/>
      <c r="L107" s="282"/>
      <c r="M107" s="83"/>
    </row>
    <row r="108" spans="2:17">
      <c r="B108" s="281" t="s">
        <v>55</v>
      </c>
      <c r="C108" s="281"/>
      <c r="D108" s="281"/>
      <c r="E108" s="281"/>
      <c r="F108" s="281"/>
      <c r="G108" s="281"/>
      <c r="H108" s="281"/>
      <c r="I108" s="281"/>
      <c r="J108" s="281"/>
      <c r="K108" s="281"/>
      <c r="L108" s="29">
        <f>L10</f>
        <v>0</v>
      </c>
    </row>
    <row r="109" spans="2:17">
      <c r="B109" s="30" t="s">
        <v>14</v>
      </c>
      <c r="C109" s="272" t="str">
        <f>B11</f>
        <v xml:space="preserve">MÓDULO 01 – Composição da Remuneração </v>
      </c>
      <c r="D109" s="272"/>
      <c r="E109" s="272"/>
      <c r="F109" s="272"/>
      <c r="G109" s="272"/>
      <c r="H109" s="272"/>
      <c r="I109" s="272"/>
      <c r="J109" s="272"/>
      <c r="K109" s="272"/>
      <c r="L109" s="74">
        <f>L22</f>
        <v>1679.37</v>
      </c>
    </row>
    <row r="110" spans="2:17">
      <c r="B110" s="30" t="s">
        <v>16</v>
      </c>
      <c r="C110" s="272" t="str">
        <f>B24</f>
        <v>MÓDULO 2 – ENCARGOS E BENEFÍCIOS ANUAIS, MENSAIS E DIÁRIOS</v>
      </c>
      <c r="D110" s="272"/>
      <c r="E110" s="272"/>
      <c r="F110" s="272"/>
      <c r="G110" s="272"/>
      <c r="H110" s="272"/>
      <c r="I110" s="272"/>
      <c r="J110" s="272"/>
      <c r="K110" s="272"/>
      <c r="L110" s="74">
        <f>L56</f>
        <v>1502.1992730652437</v>
      </c>
    </row>
    <row r="111" spans="2:17">
      <c r="B111" s="30" t="s">
        <v>20</v>
      </c>
      <c r="C111" s="272" t="str">
        <f>B58</f>
        <v>MÓDULO 3 – PROVISÃO PARA RESCISÃO</v>
      </c>
      <c r="D111" s="272"/>
      <c r="E111" s="272"/>
      <c r="F111" s="272"/>
      <c r="G111" s="272"/>
      <c r="H111" s="272"/>
      <c r="I111" s="272"/>
      <c r="J111" s="272"/>
      <c r="K111" s="272"/>
      <c r="L111" s="74">
        <f>L64</f>
        <v>137.03</v>
      </c>
    </row>
    <row r="112" spans="2:17">
      <c r="B112" s="30" t="s">
        <v>22</v>
      </c>
      <c r="C112" s="272" t="str">
        <f>B66</f>
        <v>MÓDULO 4 – CUSTO DE REPOSIÇÃO DO PROFISSIONAL AUSENTE</v>
      </c>
      <c r="D112" s="272"/>
      <c r="E112" s="272"/>
      <c r="F112" s="272"/>
      <c r="G112" s="272"/>
      <c r="H112" s="272"/>
      <c r="I112" s="272"/>
      <c r="J112" s="272"/>
      <c r="K112" s="272"/>
      <c r="L112" s="74">
        <f>L84</f>
        <v>194.34426426068683</v>
      </c>
    </row>
    <row r="113" spans="1:12">
      <c r="B113" s="30" t="s">
        <v>24</v>
      </c>
      <c r="C113" s="272" t="str">
        <f>B86</f>
        <v>MÓDULO 5 – INSUMOS DIVERSOS</v>
      </c>
      <c r="D113" s="272"/>
      <c r="E113" s="272"/>
      <c r="F113" s="272"/>
      <c r="G113" s="272"/>
      <c r="H113" s="272"/>
      <c r="I113" s="272"/>
      <c r="J113" s="272"/>
      <c r="K113" s="272"/>
      <c r="L113" s="74">
        <f>L90</f>
        <v>114.16666666666666</v>
      </c>
    </row>
    <row r="114" spans="1:12" ht="15" customHeight="1">
      <c r="A114" s="168"/>
      <c r="B114" s="312" t="s">
        <v>222</v>
      </c>
      <c r="C114" s="312"/>
      <c r="D114" s="312"/>
      <c r="E114" s="312"/>
      <c r="F114" s="312"/>
      <c r="G114" s="312"/>
      <c r="H114" s="312"/>
      <c r="I114" s="312"/>
      <c r="J114" s="312"/>
      <c r="K114" s="312"/>
      <c r="L114" s="79">
        <f>SUM(L109:L113)</f>
        <v>3627.1102039925972</v>
      </c>
    </row>
    <row r="115" spans="1:12" ht="15" customHeight="1">
      <c r="A115" s="168"/>
      <c r="B115" s="30" t="s">
        <v>24</v>
      </c>
      <c r="C115" s="272" t="s">
        <v>56</v>
      </c>
      <c r="D115" s="272"/>
      <c r="E115" s="272"/>
      <c r="F115" s="272"/>
      <c r="G115" s="272"/>
      <c r="H115" s="272"/>
      <c r="I115" s="272"/>
      <c r="J115" s="272"/>
      <c r="K115" s="272"/>
      <c r="L115" s="75">
        <f>L116-L114</f>
        <v>601.63979600740277</v>
      </c>
    </row>
    <row r="116" spans="1:12">
      <c r="A116" s="168"/>
      <c r="B116" s="313" t="s">
        <v>57</v>
      </c>
      <c r="C116" s="313"/>
      <c r="D116" s="313"/>
      <c r="E116" s="313"/>
      <c r="F116" s="313"/>
      <c r="G116" s="313"/>
      <c r="H116" s="313"/>
      <c r="I116" s="313"/>
      <c r="J116" s="313"/>
      <c r="K116" s="313"/>
      <c r="L116" s="81">
        <f>ROUND(J97/(1-$I$99),2)</f>
        <v>4228.75</v>
      </c>
    </row>
    <row r="117" spans="1:12">
      <c r="A117" s="167"/>
      <c r="F117" s="302" t="s">
        <v>58</v>
      </c>
      <c r="G117" s="303"/>
      <c r="H117" s="303"/>
      <c r="I117" s="304"/>
      <c r="J117" s="24"/>
      <c r="L117" s="24"/>
    </row>
    <row r="118" spans="1:12">
      <c r="F118" s="305" t="s">
        <v>59</v>
      </c>
      <c r="G118" s="306"/>
      <c r="H118" s="307"/>
      <c r="I118" s="76" t="s">
        <v>19</v>
      </c>
      <c r="J118" s="24"/>
      <c r="L118" s="24"/>
    </row>
    <row r="119" spans="1:12">
      <c r="F119" s="77" t="s">
        <v>60</v>
      </c>
      <c r="G119" s="77"/>
      <c r="H119" s="78"/>
      <c r="I119" s="78">
        <f>K94</f>
        <v>0.05</v>
      </c>
      <c r="J119" s="24"/>
      <c r="L119" s="24"/>
    </row>
    <row r="120" spans="1:12">
      <c r="F120" s="308" t="s">
        <v>42</v>
      </c>
      <c r="G120" s="309"/>
      <c r="H120" s="310"/>
      <c r="I120" s="78">
        <f>K96</f>
        <v>0.05</v>
      </c>
      <c r="J120" s="24"/>
      <c r="L120" s="24"/>
    </row>
    <row r="121" spans="1:12">
      <c r="F121" s="77" t="s">
        <v>61</v>
      </c>
      <c r="G121" s="77"/>
      <c r="H121" s="78"/>
      <c r="I121" s="78">
        <f>I99</f>
        <v>5.6499999999999995E-2</v>
      </c>
      <c r="J121" s="24"/>
      <c r="L121" s="24"/>
    </row>
    <row r="122" spans="1:12">
      <c r="F122" s="311" t="s">
        <v>62</v>
      </c>
      <c r="G122" s="311"/>
      <c r="H122" s="311"/>
      <c r="I122" s="78">
        <f>(1+I119)*(1+I120)/(1-I121)-1</f>
        <v>0.16852146263910983</v>
      </c>
      <c r="J122" s="24"/>
      <c r="L122" s="24"/>
    </row>
    <row r="123" spans="1:12">
      <c r="B123" s="169"/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</row>
    <row r="124" spans="1:12">
      <c r="B124" s="167"/>
      <c r="C124" s="167"/>
      <c r="L124" s="170"/>
    </row>
    <row r="125" spans="1:12">
      <c r="L125" s="170"/>
    </row>
  </sheetData>
  <mergeCells count="132">
    <mergeCell ref="N33:P41"/>
    <mergeCell ref="N99:Q101"/>
    <mergeCell ref="B1:L1"/>
    <mergeCell ref="B10:L10"/>
    <mergeCell ref="B7:D7"/>
    <mergeCell ref="E7:G7"/>
    <mergeCell ref="K7:L7"/>
    <mergeCell ref="B8:G8"/>
    <mergeCell ref="H8:L8"/>
    <mergeCell ref="B9:G9"/>
    <mergeCell ref="H9:L9"/>
    <mergeCell ref="B2:L2"/>
    <mergeCell ref="B3:D3"/>
    <mergeCell ref="E3:H3"/>
    <mergeCell ref="J3:L3"/>
    <mergeCell ref="B4:D4"/>
    <mergeCell ref="E4:H4"/>
    <mergeCell ref="J4:L4"/>
    <mergeCell ref="B5:L5"/>
    <mergeCell ref="B6:D6"/>
    <mergeCell ref="E6:G6"/>
    <mergeCell ref="H6:J6"/>
    <mergeCell ref="K6:L6"/>
    <mergeCell ref="C83:J83"/>
    <mergeCell ref="F117:I117"/>
    <mergeCell ref="F118:H118"/>
    <mergeCell ref="F120:H120"/>
    <mergeCell ref="F122:H122"/>
    <mergeCell ref="C112:K112"/>
    <mergeCell ref="C113:K113"/>
    <mergeCell ref="B114:K114"/>
    <mergeCell ref="C115:K115"/>
    <mergeCell ref="B116:K116"/>
    <mergeCell ref="C89:K89"/>
    <mergeCell ref="C94:J94"/>
    <mergeCell ref="B95:K95"/>
    <mergeCell ref="C96:J96"/>
    <mergeCell ref="C87:K87"/>
    <mergeCell ref="C88:K88"/>
    <mergeCell ref="B86:K86"/>
    <mergeCell ref="B90:K90"/>
    <mergeCell ref="B93:K93"/>
    <mergeCell ref="B108:K108"/>
    <mergeCell ref="C109:K109"/>
    <mergeCell ref="C110:K110"/>
    <mergeCell ref="C111:K111"/>
    <mergeCell ref="B107:L107"/>
    <mergeCell ref="L99:L104"/>
    <mergeCell ref="J100:K100"/>
    <mergeCell ref="J101:K101"/>
    <mergeCell ref="C102:F103"/>
    <mergeCell ref="J102:K102"/>
    <mergeCell ref="J103:K103"/>
    <mergeCell ref="C104:F104"/>
    <mergeCell ref="J104:K104"/>
    <mergeCell ref="B97:B104"/>
    <mergeCell ref="C97:I97"/>
    <mergeCell ref="J97:K97"/>
    <mergeCell ref="C98:F98"/>
    <mergeCell ref="J98:K98"/>
    <mergeCell ref="C99:F101"/>
    <mergeCell ref="I99:I104"/>
    <mergeCell ref="J99:K99"/>
    <mergeCell ref="B105:K105"/>
    <mergeCell ref="B85:L85"/>
    <mergeCell ref="C71:J71"/>
    <mergeCell ref="C72:J72"/>
    <mergeCell ref="C74:J74"/>
    <mergeCell ref="B77:J77"/>
    <mergeCell ref="C78:J78"/>
    <mergeCell ref="B84:K84"/>
    <mergeCell ref="B75:K75"/>
    <mergeCell ref="B79:K79"/>
    <mergeCell ref="B81:K81"/>
    <mergeCell ref="C82:J82"/>
    <mergeCell ref="B67:J67"/>
    <mergeCell ref="C68:J68"/>
    <mergeCell ref="G69:I69"/>
    <mergeCell ref="C70:F70"/>
    <mergeCell ref="G70:H70"/>
    <mergeCell ref="C61:H61"/>
    <mergeCell ref="I61:J61"/>
    <mergeCell ref="C62:H62"/>
    <mergeCell ref="I62:J62"/>
    <mergeCell ref="B64:J64"/>
    <mergeCell ref="B65:K65"/>
    <mergeCell ref="B66:K66"/>
    <mergeCell ref="B56:J56"/>
    <mergeCell ref="B57:K57"/>
    <mergeCell ref="B58:J58"/>
    <mergeCell ref="C59:H59"/>
    <mergeCell ref="C60:H60"/>
    <mergeCell ref="I60:J60"/>
    <mergeCell ref="C49:J49"/>
    <mergeCell ref="B50:J50"/>
    <mergeCell ref="B52:K52"/>
    <mergeCell ref="C53:J53"/>
    <mergeCell ref="C54:J54"/>
    <mergeCell ref="C55:J55"/>
    <mergeCell ref="C44:J44"/>
    <mergeCell ref="C45:J45"/>
    <mergeCell ref="C46:J46"/>
    <mergeCell ref="C47:J47"/>
    <mergeCell ref="C48:J48"/>
    <mergeCell ref="C37:J37"/>
    <mergeCell ref="C38:J38"/>
    <mergeCell ref="C39:F39"/>
    <mergeCell ref="C40:J40"/>
    <mergeCell ref="B41:J41"/>
    <mergeCell ref="B43:J43"/>
    <mergeCell ref="B30:J30"/>
    <mergeCell ref="B32:J32"/>
    <mergeCell ref="C33:J33"/>
    <mergeCell ref="C34:J34"/>
    <mergeCell ref="C35:J35"/>
    <mergeCell ref="C36:J36"/>
    <mergeCell ref="C21:K21"/>
    <mergeCell ref="B22:K22"/>
    <mergeCell ref="B24:K24"/>
    <mergeCell ref="B25:J25"/>
    <mergeCell ref="C26:J26"/>
    <mergeCell ref="C27:J27"/>
    <mergeCell ref="C15:I15"/>
    <mergeCell ref="C16:I16"/>
    <mergeCell ref="C17:I17"/>
    <mergeCell ref="C18:I18"/>
    <mergeCell ref="C19:I19"/>
    <mergeCell ref="C20:K20"/>
    <mergeCell ref="B11:L11"/>
    <mergeCell ref="C12:K12"/>
    <mergeCell ref="C13:K13"/>
    <mergeCell ref="C14:I14"/>
  </mergeCells>
  <pageMargins left="0.511811024" right="0.511811024" top="0.78740157499999996" bottom="0.78740157499999996" header="0.31496062000000002" footer="0.31496062000000002"/>
  <pageSetup paperSize="9" scale="66" orientation="portrait" r:id="rId1"/>
  <rowBreaks count="1" manualBreakCount="1">
    <brk id="71" max="12" man="1"/>
  </rowBreaks>
  <ignoredErrors>
    <ignoredError sqref="L88" unlocked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F161-FE66-4EB7-9D39-79509C9B4171}">
  <sheetPr>
    <pageSetUpPr fitToPage="1"/>
  </sheetPr>
  <dimension ref="B1:I57"/>
  <sheetViews>
    <sheetView showGridLines="0" zoomScaleNormal="100" zoomScaleSheetLayoutView="100" workbookViewId="0">
      <selection activeCell="D6" sqref="D6:H6"/>
    </sheetView>
  </sheetViews>
  <sheetFormatPr defaultRowHeight="15"/>
  <cols>
    <col min="1" max="1" width="2.42578125" style="5" customWidth="1"/>
    <col min="2" max="2" width="16.42578125" style="5" customWidth="1"/>
    <col min="3" max="3" width="19" style="5" customWidth="1"/>
    <col min="4" max="4" width="15.140625" style="5" customWidth="1"/>
    <col min="5" max="5" width="14.140625" style="5" customWidth="1"/>
    <col min="6" max="6" width="14.42578125" style="5" customWidth="1"/>
    <col min="7" max="7" width="19.5703125" style="5" customWidth="1"/>
    <col min="8" max="8" width="16.140625" style="5" customWidth="1"/>
    <col min="9" max="9" width="2.42578125" style="5" customWidth="1"/>
    <col min="10" max="16384" width="9.140625" style="5"/>
  </cols>
  <sheetData>
    <row r="1" spans="2:8" ht="18.75">
      <c r="B1" s="203" t="s">
        <v>306</v>
      </c>
      <c r="C1" s="203"/>
      <c r="D1" s="203"/>
      <c r="E1" s="203"/>
      <c r="F1" s="203"/>
      <c r="G1" s="203"/>
      <c r="H1" s="203"/>
    </row>
    <row r="3" spans="2:8">
      <c r="B3" s="228" t="s">
        <v>4</v>
      </c>
      <c r="C3" s="229"/>
      <c r="D3" s="229"/>
      <c r="E3" s="229"/>
      <c r="F3" s="229"/>
      <c r="G3" s="229"/>
      <c r="H3" s="230"/>
    </row>
    <row r="4" spans="2:8">
      <c r="B4" s="6"/>
      <c r="H4" s="7"/>
    </row>
    <row r="5" spans="2:8">
      <c r="B5" s="233" t="s">
        <v>5</v>
      </c>
      <c r="C5" s="234"/>
      <c r="D5" s="235">
        <v>45108</v>
      </c>
      <c r="E5" s="235"/>
      <c r="F5" s="235"/>
      <c r="G5" s="235"/>
      <c r="H5" s="236"/>
    </row>
    <row r="6" spans="2:8">
      <c r="B6" s="233" t="s">
        <v>2</v>
      </c>
      <c r="C6" s="234"/>
      <c r="D6" s="235" t="s">
        <v>241</v>
      </c>
      <c r="E6" s="235"/>
      <c r="F6" s="235"/>
      <c r="G6" s="235"/>
      <c r="H6" s="236"/>
    </row>
    <row r="7" spans="2:8">
      <c r="B7" s="233" t="s">
        <v>0</v>
      </c>
      <c r="C7" s="234"/>
      <c r="D7" s="235" t="s">
        <v>242</v>
      </c>
      <c r="E7" s="235"/>
      <c r="F7" s="235"/>
      <c r="G7" s="235"/>
      <c r="H7" s="236"/>
    </row>
    <row r="8" spans="2:8">
      <c r="B8" s="231" t="s">
        <v>1</v>
      </c>
      <c r="C8" s="232"/>
      <c r="D8" s="237" t="s">
        <v>243</v>
      </c>
      <c r="E8" s="237"/>
      <c r="F8" s="237"/>
      <c r="G8" s="237"/>
      <c r="H8" s="238"/>
    </row>
    <row r="10" spans="2:8">
      <c r="B10" s="228" t="s">
        <v>285</v>
      </c>
      <c r="C10" s="229"/>
      <c r="D10" s="229"/>
      <c r="E10" s="229"/>
      <c r="F10" s="229"/>
      <c r="G10" s="229"/>
      <c r="H10" s="230"/>
    </row>
    <row r="11" spans="2:8">
      <c r="B11" s="8"/>
      <c r="C11" s="9"/>
      <c r="D11" s="9"/>
      <c r="E11" s="9"/>
      <c r="F11" s="9"/>
      <c r="G11" s="9"/>
      <c r="H11" s="10"/>
    </row>
    <row r="12" spans="2:8">
      <c r="B12" s="11" t="s">
        <v>324</v>
      </c>
      <c r="D12" s="12"/>
      <c r="E12" s="22">
        <v>2016</v>
      </c>
      <c r="F12" s="18"/>
      <c r="G12" s="18"/>
      <c r="H12" s="19"/>
    </row>
    <row r="13" spans="2:8">
      <c r="B13" s="231"/>
      <c r="C13" s="232"/>
      <c r="D13" s="232"/>
      <c r="E13" s="20"/>
      <c r="F13" s="20"/>
      <c r="G13" s="20"/>
      <c r="H13" s="21"/>
    </row>
    <row r="14" spans="2:8">
      <c r="B14" s="12"/>
      <c r="C14" s="12"/>
      <c r="D14" s="12"/>
      <c r="E14" s="149"/>
      <c r="F14" s="18"/>
      <c r="G14" s="18"/>
      <c r="H14" s="18"/>
    </row>
    <row r="16" spans="2:8">
      <c r="B16" s="228" t="s">
        <v>286</v>
      </c>
      <c r="C16" s="229"/>
      <c r="D16" s="229"/>
      <c r="E16" s="229"/>
      <c r="F16" s="229"/>
      <c r="G16" s="229"/>
      <c r="H16" s="230"/>
    </row>
    <row r="17" spans="2:9">
      <c r="B17" s="8" t="s">
        <v>230</v>
      </c>
      <c r="C17" s="9"/>
      <c r="D17" s="9"/>
      <c r="E17" s="9"/>
      <c r="F17" s="9"/>
      <c r="G17" s="9"/>
      <c r="H17" s="10"/>
    </row>
    <row r="18" spans="2:9">
      <c r="B18" s="6" t="s">
        <v>7</v>
      </c>
      <c r="D18" s="14">
        <v>18.440000000000001</v>
      </c>
      <c r="F18" s="239" t="s">
        <v>9</v>
      </c>
      <c r="G18" s="239"/>
      <c r="H18" s="23">
        <v>22</v>
      </c>
    </row>
    <row r="19" spans="2:9">
      <c r="B19" s="6" t="s">
        <v>8</v>
      </c>
      <c r="D19" s="14">
        <v>0</v>
      </c>
      <c r="H19" s="7"/>
    </row>
    <row r="20" spans="2:9">
      <c r="B20" s="16" t="s">
        <v>10</v>
      </c>
      <c r="C20" s="13"/>
      <c r="D20" s="17">
        <f>D18-D19</f>
        <v>18.440000000000001</v>
      </c>
      <c r="E20" s="13"/>
      <c r="F20" s="240" t="s">
        <v>11</v>
      </c>
      <c r="G20" s="240"/>
      <c r="H20" s="134">
        <f>D20*H18</f>
        <v>405.68</v>
      </c>
    </row>
    <row r="22" spans="2:9">
      <c r="B22" s="228" t="s">
        <v>287</v>
      </c>
      <c r="C22" s="229"/>
      <c r="D22" s="229"/>
      <c r="E22" s="229"/>
      <c r="F22" s="229"/>
      <c r="G22" s="229"/>
      <c r="H22" s="230"/>
    </row>
    <row r="23" spans="2:9">
      <c r="B23" s="8" t="s">
        <v>229</v>
      </c>
      <c r="H23" s="7"/>
      <c r="I23" s="15"/>
    </row>
    <row r="24" spans="2:9">
      <c r="B24" s="244" t="s">
        <v>225</v>
      </c>
      <c r="C24" s="245"/>
      <c r="D24" s="137">
        <v>195.76</v>
      </c>
      <c r="E24" s="117"/>
      <c r="F24" s="117"/>
      <c r="G24" s="117"/>
      <c r="H24" s="118"/>
    </row>
    <row r="25" spans="2:9" ht="7.5" customHeight="1">
      <c r="D25" s="122"/>
      <c r="E25" s="122"/>
    </row>
    <row r="26" spans="2:9">
      <c r="B26" s="228" t="s">
        <v>288</v>
      </c>
      <c r="C26" s="229"/>
      <c r="D26" s="229"/>
      <c r="E26" s="229"/>
      <c r="F26" s="229"/>
      <c r="G26" s="229"/>
      <c r="H26" s="230"/>
    </row>
    <row r="27" spans="2:9">
      <c r="B27" s="130" t="s">
        <v>254</v>
      </c>
      <c r="C27" s="119">
        <v>0</v>
      </c>
      <c r="D27" s="131"/>
      <c r="E27" s="128"/>
      <c r="F27" s="129"/>
      <c r="G27" s="135" t="s">
        <v>255</v>
      </c>
      <c r="H27" s="136">
        <f>C27+F27</f>
        <v>0</v>
      </c>
    </row>
    <row r="28" spans="2:9" ht="7.5" customHeight="1">
      <c r="D28" s="122"/>
      <c r="E28" s="122"/>
    </row>
    <row r="29" spans="2:9">
      <c r="B29" s="228" t="s">
        <v>289</v>
      </c>
      <c r="C29" s="229"/>
      <c r="D29" s="229"/>
      <c r="E29" s="229"/>
      <c r="F29" s="229"/>
      <c r="G29" s="229"/>
      <c r="H29" s="230"/>
    </row>
    <row r="30" spans="2:9">
      <c r="B30" s="130" t="s">
        <v>254</v>
      </c>
      <c r="C30" s="119">
        <v>0</v>
      </c>
      <c r="D30" s="131"/>
      <c r="E30" s="128"/>
      <c r="F30" s="129"/>
      <c r="G30" s="135" t="s">
        <v>255</v>
      </c>
      <c r="H30" s="136">
        <f>C30+F30</f>
        <v>0</v>
      </c>
    </row>
    <row r="31" spans="2:9" ht="9.75" customHeight="1">
      <c r="D31" s="122"/>
      <c r="E31" s="122"/>
    </row>
    <row r="32" spans="2:9">
      <c r="B32" s="228" t="s">
        <v>290</v>
      </c>
      <c r="C32" s="229"/>
      <c r="D32" s="229"/>
      <c r="E32" s="229"/>
      <c r="F32" s="229"/>
      <c r="G32" s="229"/>
      <c r="H32" s="230"/>
    </row>
    <row r="33" spans="2:9" ht="15.75" customHeight="1">
      <c r="B33" s="1" t="s">
        <v>64</v>
      </c>
      <c r="C33" s="1" t="s">
        <v>260</v>
      </c>
      <c r="D33" s="2" t="s">
        <v>256</v>
      </c>
      <c r="E33" s="2" t="s">
        <v>257</v>
      </c>
      <c r="F33" s="2" t="s">
        <v>258</v>
      </c>
      <c r="G33" s="242" t="s">
        <v>259</v>
      </c>
      <c r="H33" s="243"/>
    </row>
    <row r="34" spans="2:9">
      <c r="B34" s="3">
        <f>E12</f>
        <v>2016</v>
      </c>
      <c r="C34" s="3">
        <f>B34*0.06</f>
        <v>120.96</v>
      </c>
      <c r="D34" s="132">
        <v>2</v>
      </c>
      <c r="E34" s="4">
        <v>22</v>
      </c>
      <c r="F34" s="133">
        <v>4.2</v>
      </c>
      <c r="G34" s="241">
        <f>D34*E34*F34-C34</f>
        <v>63.840000000000018</v>
      </c>
      <c r="H34" s="241"/>
    </row>
    <row r="37" spans="2:9" ht="15" customHeight="1" thickBot="1">
      <c r="B37" s="215" t="s">
        <v>269</v>
      </c>
      <c r="C37" s="216"/>
      <c r="D37" s="216"/>
      <c r="E37" s="216"/>
      <c r="F37" s="216"/>
      <c r="G37" s="216"/>
      <c r="H37" s="217"/>
    </row>
    <row r="38" spans="2:9" ht="27.75" customHeight="1">
      <c r="B38" s="226" t="s">
        <v>65</v>
      </c>
      <c r="C38" s="227"/>
      <c r="D38" s="227"/>
      <c r="E38" s="173" t="s">
        <v>66</v>
      </c>
      <c r="F38" s="174" t="s">
        <v>291</v>
      </c>
      <c r="G38" s="176" t="s">
        <v>292</v>
      </c>
      <c r="H38" s="152" t="s">
        <v>293</v>
      </c>
    </row>
    <row r="39" spans="2:9" ht="34.5" customHeight="1">
      <c r="B39" s="223" t="s">
        <v>309</v>
      </c>
      <c r="C39" s="224"/>
      <c r="D39" s="225"/>
      <c r="E39" s="181">
        <v>89</v>
      </c>
      <c r="F39" s="175">
        <v>12</v>
      </c>
      <c r="G39" s="153">
        <v>6</v>
      </c>
      <c r="H39" s="154">
        <f>(E39/F39)*G39</f>
        <v>44.5</v>
      </c>
    </row>
    <row r="40" spans="2:9" ht="22.5" customHeight="1">
      <c r="B40" s="223" t="s">
        <v>310</v>
      </c>
      <c r="C40" s="224"/>
      <c r="D40" s="225"/>
      <c r="E40" s="181">
        <v>169</v>
      </c>
      <c r="F40" s="175">
        <v>12</v>
      </c>
      <c r="G40" s="153">
        <v>3</v>
      </c>
      <c r="H40" s="154">
        <f t="shared" ref="H40:H42" si="0">(E40/F40)*G40</f>
        <v>42.25</v>
      </c>
    </row>
    <row r="41" spans="2:9" ht="48.75" customHeight="1">
      <c r="B41" s="206" t="s">
        <v>311</v>
      </c>
      <c r="C41" s="207"/>
      <c r="D41" s="207"/>
      <c r="E41" s="181">
        <v>199</v>
      </c>
      <c r="F41" s="175">
        <v>12</v>
      </c>
      <c r="G41" s="153">
        <v>1</v>
      </c>
      <c r="H41" s="154">
        <f t="shared" si="0"/>
        <v>16.583333333333332</v>
      </c>
    </row>
    <row r="42" spans="2:9" ht="22.5" customHeight="1">
      <c r="B42" s="223" t="s">
        <v>312</v>
      </c>
      <c r="C42" s="224"/>
      <c r="D42" s="225"/>
      <c r="E42" s="182">
        <v>30</v>
      </c>
      <c r="F42" s="175">
        <v>12</v>
      </c>
      <c r="G42" s="180">
        <v>1</v>
      </c>
      <c r="H42" s="154">
        <f t="shared" si="0"/>
        <v>2.5</v>
      </c>
    </row>
    <row r="43" spans="2:9" ht="17.25" customHeight="1">
      <c r="B43" s="212"/>
      <c r="C43" s="213"/>
      <c r="D43" s="214"/>
      <c r="E43" s="181"/>
      <c r="F43" s="175"/>
      <c r="G43" s="153"/>
      <c r="H43" s="154"/>
    </row>
    <row r="44" spans="2:9" ht="17.25" customHeight="1">
      <c r="B44" s="212"/>
      <c r="C44" s="213"/>
      <c r="D44" s="214"/>
      <c r="E44" s="181"/>
      <c r="F44" s="175"/>
      <c r="G44" s="153"/>
      <c r="H44" s="154"/>
    </row>
    <row r="45" spans="2:9" ht="17.25" customHeight="1" thickBot="1">
      <c r="B45" s="208"/>
      <c r="C45" s="209"/>
      <c r="D45" s="209"/>
      <c r="E45" s="183"/>
      <c r="F45" s="179"/>
      <c r="G45" s="155"/>
      <c r="H45" s="156"/>
    </row>
    <row r="46" spans="2:9">
      <c r="B46" s="220" t="s">
        <v>295</v>
      </c>
      <c r="C46" s="221"/>
      <c r="D46" s="221"/>
      <c r="E46" s="221"/>
      <c r="F46" s="221"/>
      <c r="G46" s="222"/>
      <c r="H46" s="151">
        <f>SUM(H39:H45)</f>
        <v>105.83333333333333</v>
      </c>
      <c r="I46" s="186"/>
    </row>
    <row r="47" spans="2:9">
      <c r="B47" s="205" t="s">
        <v>296</v>
      </c>
      <c r="C47" s="205"/>
      <c r="D47" s="205"/>
      <c r="E47" s="205"/>
      <c r="F47" s="205"/>
      <c r="G47" s="205"/>
      <c r="H47" s="150">
        <f>H46</f>
        <v>105.83333333333333</v>
      </c>
    </row>
    <row r="49" spans="2:8" ht="15.75" thickBot="1">
      <c r="B49" s="215" t="s">
        <v>267</v>
      </c>
      <c r="C49" s="216"/>
      <c r="D49" s="216"/>
      <c r="E49" s="216"/>
      <c r="F49" s="216"/>
      <c r="G49" s="216"/>
      <c r="H49" s="217"/>
    </row>
    <row r="50" spans="2:8" ht="25.5">
      <c r="B50" s="218" t="s">
        <v>65</v>
      </c>
      <c r="C50" s="219"/>
      <c r="D50" s="219"/>
      <c r="E50" s="172" t="s">
        <v>66</v>
      </c>
      <c r="F50" s="174" t="s">
        <v>291</v>
      </c>
      <c r="G50" s="177" t="s">
        <v>294</v>
      </c>
      <c r="H50" s="152" t="s">
        <v>293</v>
      </c>
    </row>
    <row r="51" spans="2:8">
      <c r="B51" s="206" t="s">
        <v>297</v>
      </c>
      <c r="C51" s="207"/>
      <c r="D51" s="207"/>
      <c r="E51" s="184">
        <v>1000</v>
      </c>
      <c r="F51" s="175">
        <v>60</v>
      </c>
      <c r="G51" s="138">
        <v>1</v>
      </c>
      <c r="H51" s="159">
        <f>(E51/F51)*G51</f>
        <v>16.666666666666668</v>
      </c>
    </row>
    <row r="52" spans="2:8" ht="30" customHeight="1">
      <c r="B52" s="206"/>
      <c r="C52" s="207"/>
      <c r="D52" s="207"/>
      <c r="E52" s="184"/>
      <c r="F52" s="175"/>
      <c r="G52" s="138"/>
      <c r="H52" s="159"/>
    </row>
    <row r="53" spans="2:8" ht="15" customHeight="1">
      <c r="B53" s="210"/>
      <c r="C53" s="211"/>
      <c r="D53" s="211"/>
      <c r="E53" s="184"/>
      <c r="F53" s="175"/>
      <c r="G53" s="138"/>
      <c r="H53" s="159"/>
    </row>
    <row r="54" spans="2:8">
      <c r="B54" s="212"/>
      <c r="C54" s="213"/>
      <c r="D54" s="214"/>
      <c r="E54" s="184"/>
      <c r="F54" s="175"/>
      <c r="G54" s="138"/>
      <c r="H54" s="159"/>
    </row>
    <row r="55" spans="2:8" ht="15.75" thickBot="1">
      <c r="B55" s="208"/>
      <c r="C55" s="209"/>
      <c r="D55" s="209"/>
      <c r="E55" s="185"/>
      <c r="F55" s="178"/>
      <c r="G55" s="160"/>
      <c r="H55" s="161"/>
    </row>
    <row r="56" spans="2:8" ht="15" customHeight="1">
      <c r="B56" s="204" t="s">
        <v>295</v>
      </c>
      <c r="C56" s="205"/>
      <c r="D56" s="205"/>
      <c r="E56" s="205"/>
      <c r="F56" s="205"/>
      <c r="G56" s="205"/>
      <c r="H56" s="158">
        <f>SUM(H51:H55)</f>
        <v>16.666666666666668</v>
      </c>
    </row>
    <row r="57" spans="2:8">
      <c r="B57" s="205" t="s">
        <v>296</v>
      </c>
      <c r="C57" s="205"/>
      <c r="D57" s="205"/>
      <c r="E57" s="205"/>
      <c r="F57" s="205"/>
      <c r="G57" s="205"/>
      <c r="H57" s="157">
        <f>H56/2</f>
        <v>8.3333333333333339</v>
      </c>
    </row>
  </sheetData>
  <mergeCells count="42">
    <mergeCell ref="B1:H1"/>
    <mergeCell ref="B3:H3"/>
    <mergeCell ref="B5:C5"/>
    <mergeCell ref="D5:H5"/>
    <mergeCell ref="B6:C6"/>
    <mergeCell ref="D6:H6"/>
    <mergeCell ref="B26:H26"/>
    <mergeCell ref="B7:C7"/>
    <mergeCell ref="D7:H7"/>
    <mergeCell ref="B8:C8"/>
    <mergeCell ref="D8:H8"/>
    <mergeCell ref="B10:H10"/>
    <mergeCell ref="B13:D13"/>
    <mergeCell ref="B16:H16"/>
    <mergeCell ref="F18:G18"/>
    <mergeCell ref="F20:G20"/>
    <mergeCell ref="B22:H22"/>
    <mergeCell ref="B24:C24"/>
    <mergeCell ref="B44:D44"/>
    <mergeCell ref="B29:H29"/>
    <mergeCell ref="B32:H32"/>
    <mergeCell ref="G33:H33"/>
    <mergeCell ref="G34:H34"/>
    <mergeCell ref="B37:H37"/>
    <mergeCell ref="B38:D38"/>
    <mergeCell ref="B39:D39"/>
    <mergeCell ref="B40:D40"/>
    <mergeCell ref="B41:D41"/>
    <mergeCell ref="B42:D42"/>
    <mergeCell ref="B43:D43"/>
    <mergeCell ref="B57:G57"/>
    <mergeCell ref="B45:D45"/>
    <mergeCell ref="B46:G46"/>
    <mergeCell ref="B47:G47"/>
    <mergeCell ref="B49:H49"/>
    <mergeCell ref="B50:D50"/>
    <mergeCell ref="B51:D51"/>
    <mergeCell ref="B52:D52"/>
    <mergeCell ref="B53:D53"/>
    <mergeCell ref="B54:D54"/>
    <mergeCell ref="B55:D55"/>
    <mergeCell ref="B56:G56"/>
  </mergeCells>
  <pageMargins left="0.511811024" right="0.511811024" top="0.78740157499999996" bottom="0.78740157499999996" header="0.31496062000000002" footer="0.31496062000000002"/>
  <pageSetup paperSize="9" scale="76" orientation="portrait" r:id="rId1"/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1"/>
  <sheetViews>
    <sheetView showGridLines="0" topLeftCell="A90" zoomScaleNormal="100" zoomScaleSheetLayoutView="98" workbookViewId="0">
      <selection activeCell="O106" sqref="O106"/>
    </sheetView>
  </sheetViews>
  <sheetFormatPr defaultColWidth="11.85546875" defaultRowHeight="15"/>
  <cols>
    <col min="1" max="1" width="2.57031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4.28515625" style="40" bestFit="1" customWidth="1"/>
    <col min="13" max="13" width="3.140625" style="24" customWidth="1"/>
    <col min="14" max="14" width="12.140625" style="24" bestFit="1" customWidth="1"/>
    <col min="15" max="16384" width="11.85546875" style="24"/>
  </cols>
  <sheetData>
    <row r="1" spans="2:13" ht="14.25" customHeight="1">
      <c r="B1" s="303" t="s">
        <v>307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</row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18" t="s">
        <v>272</v>
      </c>
      <c r="C3" s="318"/>
      <c r="D3" s="318"/>
      <c r="E3" s="319" t="s">
        <v>313</v>
      </c>
      <c r="F3" s="319"/>
      <c r="G3" s="319"/>
      <c r="H3" s="319"/>
      <c r="I3" s="166" t="s">
        <v>0</v>
      </c>
      <c r="J3" s="321" t="s">
        <v>280</v>
      </c>
      <c r="K3" s="322"/>
      <c r="L3" s="323"/>
    </row>
    <row r="4" spans="2:13">
      <c r="B4" s="318" t="s">
        <v>271</v>
      </c>
      <c r="C4" s="318"/>
      <c r="D4" s="318"/>
      <c r="E4" s="319" t="s">
        <v>314</v>
      </c>
      <c r="F4" s="319"/>
      <c r="G4" s="319"/>
      <c r="H4" s="319"/>
      <c r="I4" s="166" t="s">
        <v>279</v>
      </c>
      <c r="J4" s="319" t="s">
        <v>317</v>
      </c>
      <c r="K4" s="319"/>
      <c r="L4" s="319"/>
    </row>
    <row r="5" spans="2:13" ht="10.5" customHeight="1">
      <c r="B5" s="256"/>
      <c r="C5" s="257"/>
      <c r="D5" s="257"/>
      <c r="E5" s="257"/>
      <c r="F5" s="257"/>
      <c r="G5" s="257"/>
      <c r="H5" s="257"/>
      <c r="I5" s="257"/>
      <c r="J5" s="257"/>
      <c r="K5" s="257"/>
      <c r="L5" s="324"/>
    </row>
    <row r="6" spans="2:13">
      <c r="B6" s="318" t="s">
        <v>273</v>
      </c>
      <c r="C6" s="318"/>
      <c r="D6" s="318"/>
      <c r="E6" s="319"/>
      <c r="F6" s="319"/>
      <c r="G6" s="319"/>
      <c r="H6" s="318" t="s">
        <v>276</v>
      </c>
      <c r="I6" s="318"/>
      <c r="J6" s="318"/>
      <c r="K6" s="319" t="s">
        <v>325</v>
      </c>
      <c r="L6" s="319"/>
    </row>
    <row r="7" spans="2:13">
      <c r="B7" s="318" t="s">
        <v>274</v>
      </c>
      <c r="C7" s="318"/>
      <c r="D7" s="318"/>
      <c r="E7" s="319" t="s">
        <v>281</v>
      </c>
      <c r="F7" s="319"/>
      <c r="G7" s="319"/>
      <c r="H7" s="166" t="s">
        <v>275</v>
      </c>
      <c r="I7" s="166"/>
      <c r="J7" s="166"/>
      <c r="K7" s="319">
        <v>12</v>
      </c>
      <c r="L7" s="319"/>
    </row>
    <row r="8" spans="2:13">
      <c r="B8" s="318" t="s">
        <v>278</v>
      </c>
      <c r="C8" s="318"/>
      <c r="D8" s="318"/>
      <c r="E8" s="318"/>
      <c r="F8" s="318"/>
      <c r="G8" s="318"/>
      <c r="H8" s="319" t="s">
        <v>326</v>
      </c>
      <c r="I8" s="319"/>
      <c r="J8" s="319"/>
      <c r="K8" s="319"/>
      <c r="L8" s="319"/>
    </row>
    <row r="9" spans="2:13" ht="6.75" customHeight="1">
      <c r="B9" s="315"/>
      <c r="C9" s="316"/>
      <c r="D9" s="316"/>
      <c r="E9" s="316"/>
      <c r="F9" s="316"/>
      <c r="G9" s="316"/>
      <c r="H9" s="316"/>
      <c r="I9" s="316"/>
      <c r="J9" s="316"/>
      <c r="K9" s="316"/>
      <c r="L9" s="317"/>
    </row>
    <row r="10" spans="2:13">
      <c r="B10" s="251" t="s">
        <v>13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</row>
    <row r="11" spans="2:13">
      <c r="B11" s="30" t="s">
        <v>14</v>
      </c>
      <c r="C11" s="252" t="s">
        <v>64</v>
      </c>
      <c r="D11" s="252"/>
      <c r="E11" s="252"/>
      <c r="F11" s="252"/>
      <c r="G11" s="252"/>
      <c r="H11" s="252"/>
      <c r="I11" s="252"/>
      <c r="J11" s="252"/>
      <c r="K11" s="252"/>
      <c r="L11" s="114">
        <f>'Benef. e Insumos - Libras'!E12</f>
        <v>2016</v>
      </c>
      <c r="M11" s="83"/>
    </row>
    <row r="12" spans="2:13" hidden="1">
      <c r="B12" s="30" t="s">
        <v>167</v>
      </c>
      <c r="C12" s="252" t="s">
        <v>168</v>
      </c>
      <c r="D12" s="252"/>
      <c r="E12" s="252"/>
      <c r="F12" s="252"/>
      <c r="G12" s="252"/>
      <c r="H12" s="252"/>
      <c r="I12" s="252"/>
      <c r="J12" s="252"/>
      <c r="K12" s="252"/>
      <c r="L12" s="114"/>
      <c r="M12" s="83"/>
    </row>
    <row r="13" spans="2:13">
      <c r="B13" s="30" t="s">
        <v>16</v>
      </c>
      <c r="C13" s="246" t="s">
        <v>234</v>
      </c>
      <c r="D13" s="247"/>
      <c r="E13" s="247"/>
      <c r="F13" s="247"/>
      <c r="G13" s="247"/>
      <c r="H13" s="247"/>
      <c r="I13" s="248"/>
      <c r="J13" s="115" t="s">
        <v>19</v>
      </c>
      <c r="K13" s="116">
        <v>0</v>
      </c>
      <c r="L13" s="114">
        <v>0</v>
      </c>
      <c r="M13" s="35"/>
    </row>
    <row r="14" spans="2:13">
      <c r="B14" s="30" t="s">
        <v>20</v>
      </c>
      <c r="C14" s="246" t="s">
        <v>235</v>
      </c>
      <c r="D14" s="247"/>
      <c r="E14" s="247"/>
      <c r="F14" s="247"/>
      <c r="G14" s="247"/>
      <c r="H14" s="247"/>
      <c r="I14" s="248"/>
      <c r="J14" s="115" t="s">
        <v>19</v>
      </c>
      <c r="K14" s="116">
        <v>0</v>
      </c>
      <c r="L14" s="114">
        <v>0</v>
      </c>
      <c r="M14" s="35"/>
    </row>
    <row r="15" spans="2:13">
      <c r="B15" s="30" t="s">
        <v>22</v>
      </c>
      <c r="C15" s="246" t="s">
        <v>236</v>
      </c>
      <c r="D15" s="247"/>
      <c r="E15" s="247"/>
      <c r="F15" s="247"/>
      <c r="G15" s="247"/>
      <c r="H15" s="247"/>
      <c r="I15" s="248"/>
      <c r="J15" s="115" t="s">
        <v>19</v>
      </c>
      <c r="K15" s="116">
        <v>0</v>
      </c>
      <c r="L15" s="114">
        <v>0</v>
      </c>
      <c r="M15" s="35"/>
    </row>
    <row r="16" spans="2:13">
      <c r="B16" s="30" t="s">
        <v>24</v>
      </c>
      <c r="C16" s="246" t="s">
        <v>237</v>
      </c>
      <c r="D16" s="247"/>
      <c r="E16" s="247"/>
      <c r="F16" s="247"/>
      <c r="G16" s="247"/>
      <c r="H16" s="247"/>
      <c r="I16" s="248"/>
      <c r="J16" s="115" t="s">
        <v>19</v>
      </c>
      <c r="K16" s="116">
        <v>0</v>
      </c>
      <c r="L16" s="114">
        <v>0</v>
      </c>
      <c r="M16" s="35"/>
    </row>
    <row r="17" spans="2:16">
      <c r="B17" s="30" t="s">
        <v>6</v>
      </c>
      <c r="C17" s="246" t="s">
        <v>238</v>
      </c>
      <c r="D17" s="247"/>
      <c r="E17" s="247"/>
      <c r="F17" s="247"/>
      <c r="G17" s="247"/>
      <c r="H17" s="247"/>
      <c r="I17" s="248"/>
      <c r="J17" s="115" t="s">
        <v>19</v>
      </c>
      <c r="K17" s="116">
        <v>0</v>
      </c>
      <c r="L17" s="114">
        <v>0</v>
      </c>
      <c r="M17" s="35"/>
    </row>
    <row r="18" spans="2:16">
      <c r="B18" s="30" t="s">
        <v>25</v>
      </c>
      <c r="C18" s="249" t="s">
        <v>239</v>
      </c>
      <c r="D18" s="249"/>
      <c r="E18" s="249"/>
      <c r="F18" s="249"/>
      <c r="G18" s="249"/>
      <c r="H18" s="249"/>
      <c r="I18" s="249"/>
      <c r="J18" s="115" t="s">
        <v>19</v>
      </c>
      <c r="K18" s="116">
        <v>0</v>
      </c>
      <c r="L18" s="114">
        <v>0</v>
      </c>
      <c r="M18" s="35"/>
    </row>
    <row r="19" spans="2:16">
      <c r="B19" s="30" t="s">
        <v>26</v>
      </c>
      <c r="C19" s="250" t="s">
        <v>240</v>
      </c>
      <c r="D19" s="250"/>
      <c r="E19" s="250"/>
      <c r="F19" s="250"/>
      <c r="G19" s="250"/>
      <c r="H19" s="250"/>
      <c r="I19" s="250"/>
      <c r="J19" s="250"/>
      <c r="K19" s="250"/>
      <c r="L19" s="34">
        <v>0</v>
      </c>
      <c r="M19" s="35"/>
    </row>
    <row r="20" spans="2:16">
      <c r="B20" s="30" t="s">
        <v>169</v>
      </c>
      <c r="C20" s="249" t="s">
        <v>228</v>
      </c>
      <c r="D20" s="249"/>
      <c r="E20" s="249"/>
      <c r="F20" s="249"/>
      <c r="G20" s="249"/>
      <c r="H20" s="249"/>
      <c r="I20" s="249"/>
      <c r="J20" s="249"/>
      <c r="K20" s="249"/>
      <c r="L20" s="34">
        <f>'Benef. e Insumos - Apoio'!E13</f>
        <v>0</v>
      </c>
      <c r="M20" s="35"/>
    </row>
    <row r="21" spans="2:16">
      <c r="B21" s="259" t="s">
        <v>221</v>
      </c>
      <c r="C21" s="259"/>
      <c r="D21" s="259"/>
      <c r="E21" s="259"/>
      <c r="F21" s="259"/>
      <c r="G21" s="259"/>
      <c r="H21" s="259"/>
      <c r="I21" s="259"/>
      <c r="J21" s="259"/>
      <c r="K21" s="259"/>
      <c r="L21" s="107">
        <f>SUM(L11:L20)</f>
        <v>2016</v>
      </c>
      <c r="M21" s="37"/>
    </row>
    <row r="22" spans="2:16" ht="8.25" customHeight="1">
      <c r="B22" s="38"/>
      <c r="C22" s="38"/>
      <c r="D22" s="38"/>
      <c r="E22" s="38"/>
      <c r="F22" s="38"/>
      <c r="G22" s="38"/>
      <c r="H22" s="38"/>
      <c r="I22" s="39"/>
      <c r="J22" s="38"/>
      <c r="K22" s="38"/>
    </row>
    <row r="23" spans="2:16">
      <c r="B23" s="251" t="s">
        <v>174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9">
        <f>L9</f>
        <v>0</v>
      </c>
    </row>
    <row r="24" spans="2:16">
      <c r="B24" s="256" t="s">
        <v>244</v>
      </c>
      <c r="C24" s="257"/>
      <c r="D24" s="257"/>
      <c r="E24" s="257"/>
      <c r="F24" s="257"/>
      <c r="G24" s="257"/>
      <c r="H24" s="257"/>
      <c r="I24" s="257"/>
      <c r="J24" s="257"/>
      <c r="K24" s="100" t="s">
        <v>19</v>
      </c>
      <c r="L24" s="34" t="s">
        <v>179</v>
      </c>
    </row>
    <row r="25" spans="2:16">
      <c r="B25" s="30" t="s">
        <v>14</v>
      </c>
      <c r="C25" s="260" t="s">
        <v>245</v>
      </c>
      <c r="D25" s="261"/>
      <c r="E25" s="261"/>
      <c r="F25" s="261"/>
      <c r="G25" s="261"/>
      <c r="H25" s="261"/>
      <c r="I25" s="261"/>
      <c r="J25" s="262"/>
      <c r="K25" s="55">
        <f>1/12</f>
        <v>8.3333333333333329E-2</v>
      </c>
      <c r="L25" s="34">
        <f>K25*L21</f>
        <v>168</v>
      </c>
      <c r="M25" s="113"/>
    </row>
    <row r="26" spans="2:16">
      <c r="B26" s="30" t="s">
        <v>16</v>
      </c>
      <c r="C26" s="260" t="s">
        <v>246</v>
      </c>
      <c r="D26" s="261"/>
      <c r="E26" s="261"/>
      <c r="F26" s="261"/>
      <c r="G26" s="261"/>
      <c r="H26" s="261"/>
      <c r="I26" s="261"/>
      <c r="J26" s="262"/>
      <c r="K26" s="103">
        <f>K67/3</f>
        <v>3.0249999999999999E-2</v>
      </c>
      <c r="L26" s="34">
        <f>K26*L21</f>
        <v>60.983999999999995</v>
      </c>
      <c r="M26" s="113"/>
    </row>
    <row r="27" spans="2:16">
      <c r="B27" s="30" t="s">
        <v>20</v>
      </c>
      <c r="C27" s="110" t="s">
        <v>226</v>
      </c>
      <c r="D27" s="110"/>
      <c r="E27" s="110"/>
      <c r="F27" s="110"/>
      <c r="G27" s="110"/>
      <c r="H27" s="110"/>
      <c r="I27" s="110"/>
      <c r="J27" s="111"/>
      <c r="K27" s="55">
        <f>SUM(K25:K26)</f>
        <v>0.11358333333333333</v>
      </c>
      <c r="L27" s="34">
        <f>SUM(L25:L26)</f>
        <v>228.98399999999998</v>
      </c>
    </row>
    <row r="28" spans="2:16">
      <c r="B28" s="30" t="s">
        <v>22</v>
      </c>
      <c r="C28" s="110" t="s">
        <v>298</v>
      </c>
      <c r="D28" s="110"/>
      <c r="E28" s="110"/>
      <c r="F28" s="112"/>
      <c r="G28" s="110"/>
      <c r="H28" s="110"/>
      <c r="I28" s="110"/>
      <c r="J28" s="111"/>
      <c r="K28" s="55">
        <f>K27*K40</f>
        <v>4.1798666666666678E-2</v>
      </c>
      <c r="L28" s="34">
        <f>L27*K28</f>
        <v>9.5712258880000025</v>
      </c>
    </row>
    <row r="29" spans="2:16">
      <c r="B29" s="253" t="s">
        <v>178</v>
      </c>
      <c r="C29" s="254"/>
      <c r="D29" s="254"/>
      <c r="E29" s="254"/>
      <c r="F29" s="254"/>
      <c r="G29" s="254"/>
      <c r="H29" s="254"/>
      <c r="I29" s="254"/>
      <c r="J29" s="255"/>
      <c r="K29" s="108"/>
      <c r="L29" s="109">
        <f>SUM(L27:L28)</f>
        <v>238.555225888</v>
      </c>
    </row>
    <row r="30" spans="2:16" ht="8.25" customHeight="1">
      <c r="B30" s="101"/>
      <c r="C30" s="27"/>
      <c r="D30" s="27"/>
      <c r="E30" s="27"/>
      <c r="F30" s="27"/>
      <c r="G30" s="27"/>
      <c r="H30" s="27"/>
      <c r="I30" s="27"/>
      <c r="J30" s="27"/>
      <c r="K30" s="163"/>
      <c r="L30" s="164"/>
    </row>
    <row r="31" spans="2:16">
      <c r="B31" s="256" t="s">
        <v>180</v>
      </c>
      <c r="C31" s="257"/>
      <c r="D31" s="257"/>
      <c r="E31" s="257"/>
      <c r="F31" s="257"/>
      <c r="G31" s="257"/>
      <c r="H31" s="257"/>
      <c r="I31" s="257"/>
      <c r="J31" s="257"/>
      <c r="K31" s="100" t="s">
        <v>19</v>
      </c>
      <c r="L31" s="34" t="s">
        <v>179</v>
      </c>
    </row>
    <row r="32" spans="2:16" ht="15" customHeight="1">
      <c r="B32" s="30" t="s">
        <v>14</v>
      </c>
      <c r="C32" s="258" t="s">
        <v>247</v>
      </c>
      <c r="D32" s="258"/>
      <c r="E32" s="258"/>
      <c r="F32" s="258"/>
      <c r="G32" s="258"/>
      <c r="H32" s="258"/>
      <c r="I32" s="258"/>
      <c r="J32" s="258"/>
      <c r="K32" s="189">
        <v>0.2</v>
      </c>
      <c r="L32" s="48">
        <f>ROUND($K$32*L21,2)</f>
        <v>403.2</v>
      </c>
      <c r="N32" s="314" t="s">
        <v>301</v>
      </c>
      <c r="O32" s="314"/>
      <c r="P32" s="314"/>
    </row>
    <row r="33" spans="2:16">
      <c r="B33" s="30" t="s">
        <v>16</v>
      </c>
      <c r="C33" s="258" t="s">
        <v>248</v>
      </c>
      <c r="D33" s="258"/>
      <c r="E33" s="258"/>
      <c r="F33" s="258"/>
      <c r="G33" s="258"/>
      <c r="H33" s="258"/>
      <c r="I33" s="258"/>
      <c r="J33" s="258"/>
      <c r="K33" s="189">
        <v>1.4999999999999999E-2</v>
      </c>
      <c r="L33" s="48">
        <f>ROUND($K$33*L21,2)</f>
        <v>30.24</v>
      </c>
      <c r="N33" s="314"/>
      <c r="O33" s="314"/>
      <c r="P33" s="314"/>
    </row>
    <row r="34" spans="2:16" ht="15" customHeight="1">
      <c r="B34" s="30" t="s">
        <v>20</v>
      </c>
      <c r="C34" s="258" t="s">
        <v>249</v>
      </c>
      <c r="D34" s="258"/>
      <c r="E34" s="258"/>
      <c r="F34" s="258"/>
      <c r="G34" s="258"/>
      <c r="H34" s="258"/>
      <c r="I34" s="258"/>
      <c r="J34" s="258"/>
      <c r="K34" s="189">
        <v>0.01</v>
      </c>
      <c r="L34" s="48">
        <f t="shared" ref="L34:L39" si="0">ROUND(K34*$L$21,2)</f>
        <v>20.16</v>
      </c>
      <c r="N34" s="314"/>
      <c r="O34" s="314"/>
      <c r="P34" s="314"/>
    </row>
    <row r="35" spans="2:16">
      <c r="B35" s="30" t="s">
        <v>22</v>
      </c>
      <c r="C35" s="258" t="s">
        <v>250</v>
      </c>
      <c r="D35" s="258"/>
      <c r="E35" s="258"/>
      <c r="F35" s="258"/>
      <c r="G35" s="258"/>
      <c r="H35" s="258"/>
      <c r="I35" s="258"/>
      <c r="J35" s="258"/>
      <c r="K35" s="189">
        <v>2E-3</v>
      </c>
      <c r="L35" s="48">
        <f t="shared" si="0"/>
        <v>4.03</v>
      </c>
      <c r="N35" s="314"/>
      <c r="O35" s="314"/>
      <c r="P35" s="314"/>
    </row>
    <row r="36" spans="2:16">
      <c r="B36" s="30" t="s">
        <v>24</v>
      </c>
      <c r="C36" s="258" t="s">
        <v>251</v>
      </c>
      <c r="D36" s="258"/>
      <c r="E36" s="258"/>
      <c r="F36" s="258"/>
      <c r="G36" s="258"/>
      <c r="H36" s="258"/>
      <c r="I36" s="258"/>
      <c r="J36" s="258"/>
      <c r="K36" s="189">
        <v>2.5000000000000001E-2</v>
      </c>
      <c r="L36" s="48">
        <f t="shared" si="0"/>
        <v>50.4</v>
      </c>
      <c r="N36" s="314"/>
      <c r="O36" s="314"/>
      <c r="P36" s="314"/>
    </row>
    <row r="37" spans="2:16">
      <c r="B37" s="30" t="s">
        <v>6</v>
      </c>
      <c r="C37" s="263" t="s">
        <v>252</v>
      </c>
      <c r="D37" s="264"/>
      <c r="E37" s="264"/>
      <c r="F37" s="264"/>
      <c r="G37" s="264"/>
      <c r="H37" s="264"/>
      <c r="I37" s="264"/>
      <c r="J37" s="265"/>
      <c r="K37" s="189">
        <v>0.08</v>
      </c>
      <c r="L37" s="48">
        <f t="shared" si="0"/>
        <v>161.28</v>
      </c>
      <c r="N37" s="314"/>
      <c r="O37" s="314"/>
      <c r="P37" s="314"/>
    </row>
    <row r="38" spans="2:16">
      <c r="B38" s="30" t="s">
        <v>25</v>
      </c>
      <c r="C38" s="263" t="s">
        <v>32</v>
      </c>
      <c r="D38" s="264"/>
      <c r="E38" s="264"/>
      <c r="F38" s="265"/>
      <c r="G38" s="50" t="s">
        <v>33</v>
      </c>
      <c r="H38" s="187">
        <v>0.03</v>
      </c>
      <c r="I38" s="125" t="s">
        <v>34</v>
      </c>
      <c r="J38" s="188">
        <v>1</v>
      </c>
      <c r="K38" s="190">
        <f>H38*J38</f>
        <v>0.03</v>
      </c>
      <c r="L38" s="48">
        <f t="shared" si="0"/>
        <v>60.48</v>
      </c>
      <c r="N38" s="314"/>
      <c r="O38" s="314"/>
      <c r="P38" s="314"/>
    </row>
    <row r="39" spans="2:16">
      <c r="B39" s="30" t="s">
        <v>26</v>
      </c>
      <c r="C39" s="258" t="s">
        <v>253</v>
      </c>
      <c r="D39" s="258"/>
      <c r="E39" s="258"/>
      <c r="F39" s="258"/>
      <c r="G39" s="258"/>
      <c r="H39" s="258"/>
      <c r="I39" s="258"/>
      <c r="J39" s="258"/>
      <c r="K39" s="189">
        <v>6.0000000000000001E-3</v>
      </c>
      <c r="L39" s="48">
        <f t="shared" si="0"/>
        <v>12.1</v>
      </c>
      <c r="N39" s="314"/>
      <c r="O39" s="314"/>
      <c r="P39" s="314"/>
    </row>
    <row r="40" spans="2:16">
      <c r="B40" s="253" t="s">
        <v>182</v>
      </c>
      <c r="C40" s="254"/>
      <c r="D40" s="254"/>
      <c r="E40" s="254"/>
      <c r="F40" s="254"/>
      <c r="G40" s="254"/>
      <c r="H40" s="254"/>
      <c r="I40" s="254"/>
      <c r="J40" s="255"/>
      <c r="K40" s="191">
        <f>SUM(K32:K39)</f>
        <v>0.3680000000000001</v>
      </c>
      <c r="L40" s="109">
        <f>SUM(L32:L39)</f>
        <v>741.89</v>
      </c>
      <c r="N40" s="314"/>
      <c r="O40" s="314"/>
      <c r="P40" s="314"/>
    </row>
    <row r="41" spans="2:16" ht="9" customHeight="1">
      <c r="B41" s="101"/>
      <c r="C41" s="27"/>
      <c r="D41" s="27"/>
      <c r="E41" s="27"/>
      <c r="F41" s="27"/>
      <c r="G41" s="27"/>
      <c r="H41" s="27"/>
      <c r="I41" s="27"/>
      <c r="J41" s="27"/>
      <c r="K41" s="163"/>
      <c r="L41" s="164"/>
    </row>
    <row r="42" spans="2:16">
      <c r="B42" s="256" t="s">
        <v>183</v>
      </c>
      <c r="C42" s="257"/>
      <c r="D42" s="257"/>
      <c r="E42" s="257"/>
      <c r="F42" s="257"/>
      <c r="G42" s="257"/>
      <c r="H42" s="257"/>
      <c r="I42" s="257"/>
      <c r="J42" s="257"/>
      <c r="K42" s="100"/>
      <c r="L42" s="34" t="s">
        <v>179</v>
      </c>
    </row>
    <row r="43" spans="2:16">
      <c r="B43" s="30" t="s">
        <v>14</v>
      </c>
      <c r="C43" s="260" t="str">
        <f>'Benef. e Insumos - Apoio'!B16</f>
        <v>TÍQUETE REFEIÇÃO</v>
      </c>
      <c r="D43" s="261"/>
      <c r="E43" s="261"/>
      <c r="F43" s="261"/>
      <c r="G43" s="261"/>
      <c r="H43" s="261"/>
      <c r="I43" s="261"/>
      <c r="J43" s="262"/>
      <c r="K43" s="91"/>
      <c r="L43" s="34">
        <f>'Benef. e Insumos - Apoio'!H20</f>
        <v>405.68</v>
      </c>
    </row>
    <row r="44" spans="2:16">
      <c r="B44" s="30" t="s">
        <v>16</v>
      </c>
      <c r="C44" s="260" t="str">
        <f>'Benef. e Insumos - Apoio'!B22</f>
        <v xml:space="preserve">CESTA BÁSICA </v>
      </c>
      <c r="D44" s="261"/>
      <c r="E44" s="261"/>
      <c r="F44" s="261"/>
      <c r="G44" s="261"/>
      <c r="H44" s="261"/>
      <c r="I44" s="261"/>
      <c r="J44" s="262"/>
      <c r="K44" s="91"/>
      <c r="L44" s="34">
        <f>'Benef. e Insumos - Apoio'!D24</f>
        <v>195.76</v>
      </c>
    </row>
    <row r="45" spans="2:16" ht="15" customHeight="1">
      <c r="B45" s="30" t="s">
        <v>20</v>
      </c>
      <c r="C45" s="263" t="str">
        <f>'Benef. e Insumos - Apoio'!B27</f>
        <v>AUXÍLIO TRANSPORTE</v>
      </c>
      <c r="D45" s="264"/>
      <c r="E45" s="264"/>
      <c r="F45" s="264"/>
      <c r="G45" s="264"/>
      <c r="H45" s="264"/>
      <c r="I45" s="264"/>
      <c r="J45" s="265"/>
      <c r="K45" s="92"/>
      <c r="L45" s="34">
        <f>'Benef. e Insumos - Apoio'!G29</f>
        <v>84.037800000000018</v>
      </c>
    </row>
    <row r="46" spans="2:16">
      <c r="B46" s="30" t="s">
        <v>22</v>
      </c>
      <c r="C46" s="263"/>
      <c r="D46" s="264"/>
      <c r="E46" s="264"/>
      <c r="F46" s="264"/>
      <c r="G46" s="264"/>
      <c r="H46" s="264"/>
      <c r="I46" s="264"/>
      <c r="J46" s="265"/>
      <c r="K46" s="50"/>
      <c r="L46" s="34"/>
    </row>
    <row r="47" spans="2:16">
      <c r="B47" s="30" t="s">
        <v>24</v>
      </c>
      <c r="C47" s="263"/>
      <c r="D47" s="264"/>
      <c r="E47" s="264"/>
      <c r="F47" s="264"/>
      <c r="G47" s="264"/>
      <c r="H47" s="264"/>
      <c r="I47" s="264"/>
      <c r="J47" s="265"/>
      <c r="K47" s="50"/>
      <c r="L47" s="34"/>
    </row>
    <row r="48" spans="2:16">
      <c r="B48" s="30" t="s">
        <v>6</v>
      </c>
      <c r="C48" s="267" t="s">
        <v>3</v>
      </c>
      <c r="D48" s="268"/>
      <c r="E48" s="268"/>
      <c r="F48" s="268"/>
      <c r="G48" s="268"/>
      <c r="H48" s="268"/>
      <c r="I48" s="268"/>
      <c r="J48" s="268"/>
      <c r="K48" s="121"/>
      <c r="L48" s="120">
        <v>0</v>
      </c>
    </row>
    <row r="49" spans="1:13">
      <c r="B49" s="253" t="s">
        <v>185</v>
      </c>
      <c r="C49" s="254"/>
      <c r="D49" s="254"/>
      <c r="E49" s="254"/>
      <c r="F49" s="254"/>
      <c r="G49" s="254"/>
      <c r="H49" s="254"/>
      <c r="I49" s="254"/>
      <c r="J49" s="254"/>
      <c r="K49" s="255"/>
      <c r="L49" s="109">
        <f>SUM(L43:L48)</f>
        <v>685.47780000000012</v>
      </c>
    </row>
    <row r="50" spans="1:13" ht="8.25" customHeight="1">
      <c r="B50" s="101"/>
      <c r="C50" s="27"/>
      <c r="D50" s="27"/>
      <c r="E50" s="27"/>
      <c r="F50" s="27"/>
      <c r="G50" s="27"/>
      <c r="H50" s="27"/>
      <c r="I50" s="27"/>
      <c r="J50" s="27"/>
      <c r="K50" s="163"/>
      <c r="L50" s="164"/>
    </row>
    <row r="51" spans="1:13">
      <c r="B51" s="269" t="s">
        <v>186</v>
      </c>
      <c r="C51" s="269"/>
      <c r="D51" s="269"/>
      <c r="E51" s="269"/>
      <c r="F51" s="269"/>
      <c r="G51" s="269"/>
      <c r="H51" s="269"/>
      <c r="I51" s="269"/>
      <c r="J51" s="269"/>
      <c r="K51" s="269"/>
      <c r="L51" s="29">
        <f>L9</f>
        <v>0</v>
      </c>
    </row>
    <row r="52" spans="1:13">
      <c r="B52" s="30" t="s">
        <v>187</v>
      </c>
      <c r="C52" s="260" t="s">
        <v>190</v>
      </c>
      <c r="D52" s="261"/>
      <c r="E52" s="261"/>
      <c r="F52" s="261"/>
      <c r="G52" s="261"/>
      <c r="H52" s="261"/>
      <c r="I52" s="261"/>
      <c r="J52" s="262"/>
      <c r="K52" s="91"/>
      <c r="L52" s="34">
        <f>L29</f>
        <v>238.555225888</v>
      </c>
    </row>
    <row r="53" spans="1:13">
      <c r="B53" s="30" t="s">
        <v>188</v>
      </c>
      <c r="C53" s="260" t="s">
        <v>191</v>
      </c>
      <c r="D53" s="261"/>
      <c r="E53" s="261"/>
      <c r="F53" s="261"/>
      <c r="G53" s="261"/>
      <c r="H53" s="261"/>
      <c r="I53" s="261"/>
      <c r="J53" s="262"/>
      <c r="K53" s="91"/>
      <c r="L53" s="34">
        <f>L40</f>
        <v>741.89</v>
      </c>
    </row>
    <row r="54" spans="1:13">
      <c r="B54" s="30" t="s">
        <v>189</v>
      </c>
      <c r="C54" s="260" t="s">
        <v>193</v>
      </c>
      <c r="D54" s="261"/>
      <c r="E54" s="261"/>
      <c r="F54" s="261"/>
      <c r="G54" s="261"/>
      <c r="H54" s="261"/>
      <c r="I54" s="261"/>
      <c r="J54" s="262"/>
      <c r="K54" s="91"/>
      <c r="L54" s="34">
        <f>L49</f>
        <v>685.47780000000012</v>
      </c>
    </row>
    <row r="55" spans="1:13">
      <c r="B55" s="253" t="s">
        <v>192</v>
      </c>
      <c r="C55" s="254"/>
      <c r="D55" s="254"/>
      <c r="E55" s="254"/>
      <c r="F55" s="254"/>
      <c r="G55" s="254"/>
      <c r="H55" s="254"/>
      <c r="I55" s="254"/>
      <c r="J55" s="254"/>
      <c r="K55" s="255"/>
      <c r="L55" s="109">
        <f>SUM(L52:L54)</f>
        <v>1665.9230258880002</v>
      </c>
    </row>
    <row r="56" spans="1:13" ht="9.75" customHeight="1">
      <c r="A56" s="141"/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142"/>
      <c r="M56" s="141"/>
    </row>
    <row r="57" spans="1:13">
      <c r="B57" s="251" t="s">
        <v>184</v>
      </c>
      <c r="C57" s="251"/>
      <c r="D57" s="251"/>
      <c r="E57" s="251"/>
      <c r="F57" s="251"/>
      <c r="G57" s="251"/>
      <c r="H57" s="251"/>
      <c r="I57" s="251"/>
      <c r="J57" s="251"/>
      <c r="K57" s="104" t="s">
        <v>19</v>
      </c>
      <c r="L57" s="105" t="s">
        <v>179</v>
      </c>
    </row>
    <row r="58" spans="1:13">
      <c r="B58" s="30" t="s">
        <v>14</v>
      </c>
      <c r="C58" s="258" t="s">
        <v>270</v>
      </c>
      <c r="D58" s="258"/>
      <c r="E58" s="258"/>
      <c r="F58" s="258"/>
      <c r="G58" s="258"/>
      <c r="H58" s="258"/>
      <c r="I58" s="126">
        <v>30</v>
      </c>
      <c r="J58" s="127">
        <v>5.5500000000000001E-2</v>
      </c>
      <c r="K58" s="55">
        <f>I58/30/12*J58</f>
        <v>4.6249999999999998E-3</v>
      </c>
      <c r="L58" s="34">
        <f>ROUND(K58*$L$21,2)</f>
        <v>9.32</v>
      </c>
      <c r="M58" s="113"/>
    </row>
    <row r="59" spans="1:13">
      <c r="B59" s="30" t="s">
        <v>16</v>
      </c>
      <c r="C59" s="258" t="s">
        <v>37</v>
      </c>
      <c r="D59" s="258"/>
      <c r="E59" s="258"/>
      <c r="F59" s="258"/>
      <c r="G59" s="258"/>
      <c r="H59" s="258"/>
      <c r="I59" s="258"/>
      <c r="J59" s="258"/>
      <c r="K59" s="103">
        <f>K37*K58</f>
        <v>3.6999999999999999E-4</v>
      </c>
      <c r="L59" s="34">
        <f>ROUND(K59*$L$21,2)</f>
        <v>0.75</v>
      </c>
      <c r="M59" s="113"/>
    </row>
    <row r="60" spans="1:13">
      <c r="B60" s="30" t="s">
        <v>22</v>
      </c>
      <c r="C60" s="258" t="s">
        <v>197</v>
      </c>
      <c r="D60" s="258"/>
      <c r="E60" s="258"/>
      <c r="F60" s="258"/>
      <c r="G60" s="258"/>
      <c r="H60" s="258"/>
      <c r="I60" s="258"/>
      <c r="J60" s="258"/>
      <c r="K60" s="55">
        <f>(1/30)/12*7</f>
        <v>1.9444444444444445E-2</v>
      </c>
      <c r="L60" s="34">
        <f>ROUND(K60*$L$21,2)</f>
        <v>39.200000000000003</v>
      </c>
    </row>
    <row r="61" spans="1:13">
      <c r="B61" s="30" t="s">
        <v>24</v>
      </c>
      <c r="C61" s="258" t="s">
        <v>196</v>
      </c>
      <c r="D61" s="258"/>
      <c r="E61" s="258"/>
      <c r="F61" s="258"/>
      <c r="G61" s="258"/>
      <c r="H61" s="258"/>
      <c r="I61" s="258"/>
      <c r="J61" s="258"/>
      <c r="K61" s="103">
        <f>(K40*K60)</f>
        <v>7.1555555555555574E-3</v>
      </c>
      <c r="L61" s="34">
        <f>ROUND(K61*$L$21,2)</f>
        <v>14.43</v>
      </c>
    </row>
    <row r="62" spans="1:13">
      <c r="B62" s="30" t="s">
        <v>25</v>
      </c>
      <c r="C62" s="110" t="s">
        <v>261</v>
      </c>
      <c r="D62" s="110"/>
      <c r="E62" s="110"/>
      <c r="F62" s="110"/>
      <c r="G62" s="110"/>
      <c r="H62" s="110"/>
      <c r="I62" s="110"/>
      <c r="J62" s="111"/>
      <c r="K62" s="103">
        <v>0.05</v>
      </c>
      <c r="L62" s="34">
        <f>ROUND(K62*$L$21,2)</f>
        <v>100.8</v>
      </c>
    </row>
    <row r="63" spans="1:13" ht="15" customHeight="1">
      <c r="B63" s="253" t="s">
        <v>194</v>
      </c>
      <c r="C63" s="254"/>
      <c r="D63" s="254"/>
      <c r="E63" s="254"/>
      <c r="F63" s="254"/>
      <c r="G63" s="254"/>
      <c r="H63" s="254"/>
      <c r="I63" s="254"/>
      <c r="J63" s="254"/>
      <c r="K63" s="255"/>
      <c r="L63" s="109">
        <f>SUM(L58:L62)</f>
        <v>164.5</v>
      </c>
    </row>
    <row r="64" spans="1:13" ht="8.25" customHeight="1">
      <c r="B64" s="275"/>
      <c r="C64" s="275"/>
      <c r="D64" s="275"/>
      <c r="E64" s="275"/>
      <c r="F64" s="275"/>
      <c r="G64" s="275"/>
      <c r="H64" s="275"/>
      <c r="I64" s="275"/>
      <c r="J64" s="275"/>
      <c r="K64" s="275"/>
      <c r="L64" s="143"/>
      <c r="M64" s="141"/>
    </row>
    <row r="65" spans="2:13">
      <c r="B65" s="276" t="s">
        <v>199</v>
      </c>
      <c r="C65" s="277"/>
      <c r="D65" s="277"/>
      <c r="E65" s="277"/>
      <c r="F65" s="277"/>
      <c r="G65" s="277"/>
      <c r="H65" s="277"/>
      <c r="I65" s="277"/>
      <c r="J65" s="277"/>
      <c r="K65" s="278"/>
      <c r="L65" s="105"/>
    </row>
    <row r="66" spans="2:13">
      <c r="B66" s="270" t="s">
        <v>204</v>
      </c>
      <c r="C66" s="271"/>
      <c r="D66" s="271"/>
      <c r="E66" s="271"/>
      <c r="F66" s="271"/>
      <c r="G66" s="271"/>
      <c r="H66" s="271"/>
      <c r="I66" s="271"/>
      <c r="J66" s="271"/>
      <c r="K66" s="100" t="s">
        <v>19</v>
      </c>
      <c r="L66" s="34" t="s">
        <v>179</v>
      </c>
    </row>
    <row r="67" spans="2:13">
      <c r="B67" s="30" t="s">
        <v>14</v>
      </c>
      <c r="C67" s="272" t="s">
        <v>200</v>
      </c>
      <c r="D67" s="272"/>
      <c r="E67" s="272"/>
      <c r="F67" s="272"/>
      <c r="G67" s="272"/>
      <c r="H67" s="272"/>
      <c r="I67" s="272"/>
      <c r="J67" s="272"/>
      <c r="K67" s="145">
        <v>9.0749999999999997E-2</v>
      </c>
      <c r="L67" s="34">
        <f>K67*$L$21</f>
        <v>182.952</v>
      </c>
    </row>
    <row r="68" spans="2:13">
      <c r="B68" s="30" t="s">
        <v>16</v>
      </c>
      <c r="C68" s="146" t="s">
        <v>201</v>
      </c>
      <c r="D68" s="147"/>
      <c r="E68" s="147"/>
      <c r="F68" s="147"/>
      <c r="G68" s="273" t="s">
        <v>264</v>
      </c>
      <c r="H68" s="273"/>
      <c r="I68" s="273"/>
      <c r="J68" s="148"/>
      <c r="K68" s="61">
        <f>5.96/365</f>
        <v>1.6328767123287673E-2</v>
      </c>
      <c r="L68" s="34">
        <f>K68*$L$21</f>
        <v>32.918794520547948</v>
      </c>
      <c r="M68" s="90"/>
    </row>
    <row r="69" spans="2:13">
      <c r="B69" s="30" t="s">
        <v>20</v>
      </c>
      <c r="C69" s="258" t="s">
        <v>40</v>
      </c>
      <c r="D69" s="258"/>
      <c r="E69" s="258"/>
      <c r="F69" s="258"/>
      <c r="G69" s="274" t="s">
        <v>265</v>
      </c>
      <c r="H69" s="274"/>
      <c r="I69" s="139">
        <v>1.4999999999999999E-2</v>
      </c>
      <c r="J69" s="140">
        <v>5</v>
      </c>
      <c r="K69" s="61">
        <f>J69/30/12*I69</f>
        <v>2.0833333333333332E-4</v>
      </c>
      <c r="L69" s="34">
        <f>K69*$L$21</f>
        <v>0.42</v>
      </c>
    </row>
    <row r="70" spans="2:13">
      <c r="B70" s="30" t="s">
        <v>22</v>
      </c>
      <c r="C70" s="260" t="s">
        <v>202</v>
      </c>
      <c r="D70" s="261"/>
      <c r="E70" s="261"/>
      <c r="F70" s="261"/>
      <c r="G70" s="261"/>
      <c r="H70" s="261"/>
      <c r="I70" s="261"/>
      <c r="J70" s="262"/>
      <c r="K70" s="61">
        <f>((15/30)/12)*0.08</f>
        <v>3.3333333333333331E-3</v>
      </c>
      <c r="L70" s="34">
        <f>K70*$L$21</f>
        <v>6.72</v>
      </c>
    </row>
    <row r="71" spans="2:13">
      <c r="B71" s="30" t="s">
        <v>24</v>
      </c>
      <c r="C71" s="260" t="s">
        <v>203</v>
      </c>
      <c r="D71" s="261"/>
      <c r="E71" s="261"/>
      <c r="F71" s="261"/>
      <c r="G71" s="261"/>
      <c r="H71" s="261"/>
      <c r="I71" s="261"/>
      <c r="J71" s="262"/>
      <c r="K71" s="144">
        <f>(0.02*(4/12)/12)</f>
        <v>5.5555555555555556E-4</v>
      </c>
      <c r="L71" s="34">
        <f>K71*$L$21</f>
        <v>1.1200000000000001</v>
      </c>
      <c r="M71" s="83"/>
    </row>
    <row r="72" spans="2:13">
      <c r="B72" s="30" t="s">
        <v>6</v>
      </c>
      <c r="C72" s="124" t="s">
        <v>263</v>
      </c>
      <c r="D72" s="110"/>
      <c r="E72" s="110"/>
      <c r="F72" s="110"/>
      <c r="G72" s="110"/>
      <c r="H72" s="110"/>
      <c r="I72" s="110"/>
      <c r="J72" s="111"/>
      <c r="K72" s="61">
        <f>SUM(K67:K71)</f>
        <v>0.1111759893455099</v>
      </c>
      <c r="L72" s="34">
        <f>SUM(L67:L71)</f>
        <v>224.13079452054794</v>
      </c>
      <c r="M72" s="83"/>
    </row>
    <row r="73" spans="2:13">
      <c r="B73" s="30" t="s">
        <v>25</v>
      </c>
      <c r="C73" s="249" t="s">
        <v>262</v>
      </c>
      <c r="D73" s="249"/>
      <c r="E73" s="249" t="s">
        <v>41</v>
      </c>
      <c r="F73" s="249"/>
      <c r="G73" s="249"/>
      <c r="H73" s="249"/>
      <c r="I73" s="249"/>
      <c r="J73" s="249"/>
      <c r="K73" s="123">
        <f>K40*K72</f>
        <v>4.0912764079147658E-2</v>
      </c>
      <c r="L73" s="34">
        <f>L72*K73</f>
        <v>9.1698103190910984</v>
      </c>
      <c r="M73" s="83"/>
    </row>
    <row r="74" spans="2:13">
      <c r="B74" s="253" t="s">
        <v>205</v>
      </c>
      <c r="C74" s="254"/>
      <c r="D74" s="254"/>
      <c r="E74" s="254"/>
      <c r="F74" s="254"/>
      <c r="G74" s="254"/>
      <c r="H74" s="254"/>
      <c r="I74" s="254"/>
      <c r="J74" s="254"/>
      <c r="K74" s="255"/>
      <c r="L74" s="109">
        <f>SUM(L72+L73)</f>
        <v>233.30060483963905</v>
      </c>
    </row>
    <row r="75" spans="2:13" ht="8.25" customHeight="1">
      <c r="B75" s="101"/>
      <c r="C75" s="27"/>
      <c r="D75" s="27"/>
      <c r="E75" s="27"/>
      <c r="F75" s="27"/>
      <c r="G75" s="27"/>
      <c r="H75" s="27"/>
      <c r="I75" s="27"/>
      <c r="J75" s="27"/>
      <c r="K75" s="163"/>
      <c r="L75" s="195"/>
    </row>
    <row r="76" spans="2:13">
      <c r="B76" s="270" t="s">
        <v>206</v>
      </c>
      <c r="C76" s="271"/>
      <c r="D76" s="271"/>
      <c r="E76" s="271"/>
      <c r="F76" s="271"/>
      <c r="G76" s="271"/>
      <c r="H76" s="271"/>
      <c r="I76" s="271"/>
      <c r="J76" s="271"/>
      <c r="K76" s="100" t="s">
        <v>19</v>
      </c>
      <c r="L76" s="34" t="s">
        <v>179</v>
      </c>
    </row>
    <row r="77" spans="2:13">
      <c r="B77" s="30" t="s">
        <v>14</v>
      </c>
      <c r="C77" s="272" t="s">
        <v>207</v>
      </c>
      <c r="D77" s="272"/>
      <c r="E77" s="272"/>
      <c r="F77" s="272"/>
      <c r="G77" s="272"/>
      <c r="H77" s="272"/>
      <c r="I77" s="272"/>
      <c r="J77" s="272"/>
      <c r="K77" s="61">
        <v>0</v>
      </c>
      <c r="L77" s="34">
        <f>K77*$L$21</f>
        <v>0</v>
      </c>
    </row>
    <row r="78" spans="2:13">
      <c r="B78" s="253" t="s">
        <v>208</v>
      </c>
      <c r="C78" s="254"/>
      <c r="D78" s="254"/>
      <c r="E78" s="254"/>
      <c r="F78" s="254"/>
      <c r="G78" s="254"/>
      <c r="H78" s="254"/>
      <c r="I78" s="254"/>
      <c r="J78" s="254"/>
      <c r="K78" s="255"/>
      <c r="L78" s="109">
        <f>SUM(L77:L77)</f>
        <v>0</v>
      </c>
    </row>
    <row r="79" spans="2:13" ht="10.5" customHeight="1">
      <c r="B79" s="101"/>
      <c r="C79" s="27"/>
      <c r="D79" s="27"/>
      <c r="E79" s="27"/>
      <c r="F79" s="27"/>
      <c r="G79" s="27"/>
      <c r="H79" s="27"/>
      <c r="I79" s="27"/>
      <c r="J79" s="27"/>
      <c r="K79" s="165"/>
      <c r="L79" s="195"/>
    </row>
    <row r="80" spans="2:13">
      <c r="B80" s="269" t="s">
        <v>209</v>
      </c>
      <c r="C80" s="269"/>
      <c r="D80" s="269"/>
      <c r="E80" s="269"/>
      <c r="F80" s="269"/>
      <c r="G80" s="269"/>
      <c r="H80" s="269"/>
      <c r="I80" s="269"/>
      <c r="J80" s="269"/>
      <c r="K80" s="269"/>
      <c r="L80" s="105" t="s">
        <v>179</v>
      </c>
    </row>
    <row r="81" spans="2:14">
      <c r="B81" s="30" t="s">
        <v>210</v>
      </c>
      <c r="C81" s="260" t="s">
        <v>201</v>
      </c>
      <c r="D81" s="261"/>
      <c r="E81" s="261"/>
      <c r="F81" s="261"/>
      <c r="G81" s="261"/>
      <c r="H81" s="261"/>
      <c r="I81" s="261"/>
      <c r="J81" s="261"/>
      <c r="K81" s="262"/>
      <c r="L81" s="34">
        <f>L74</f>
        <v>233.30060483963905</v>
      </c>
    </row>
    <row r="82" spans="2:14">
      <c r="B82" s="30" t="s">
        <v>211</v>
      </c>
      <c r="C82" s="260" t="s">
        <v>212</v>
      </c>
      <c r="D82" s="261"/>
      <c r="E82" s="261"/>
      <c r="F82" s="261"/>
      <c r="G82" s="261"/>
      <c r="H82" s="261"/>
      <c r="I82" s="261"/>
      <c r="J82" s="261"/>
      <c r="K82" s="262"/>
      <c r="L82" s="34">
        <f>L78</f>
        <v>0</v>
      </c>
    </row>
    <row r="83" spans="2:14">
      <c r="B83" s="253" t="s">
        <v>213</v>
      </c>
      <c r="C83" s="254"/>
      <c r="D83" s="254"/>
      <c r="E83" s="254"/>
      <c r="F83" s="254"/>
      <c r="G83" s="254"/>
      <c r="H83" s="254"/>
      <c r="I83" s="254"/>
      <c r="J83" s="254"/>
      <c r="K83" s="255"/>
      <c r="L83" s="109">
        <f>SUM(L81:L82)</f>
        <v>233.30060483963905</v>
      </c>
    </row>
    <row r="84" spans="2:14">
      <c r="B84" s="279"/>
      <c r="C84" s="280"/>
      <c r="D84" s="280"/>
      <c r="E84" s="280"/>
      <c r="F84" s="280"/>
      <c r="G84" s="280"/>
      <c r="H84" s="280"/>
      <c r="I84" s="280"/>
      <c r="J84" s="280"/>
      <c r="K84" s="280"/>
      <c r="L84" s="280"/>
    </row>
    <row r="85" spans="2:14">
      <c r="B85" s="276" t="s">
        <v>214</v>
      </c>
      <c r="C85" s="277"/>
      <c r="D85" s="277"/>
      <c r="E85" s="277"/>
      <c r="F85" s="277"/>
      <c r="G85" s="277"/>
      <c r="H85" s="277"/>
      <c r="I85" s="277"/>
      <c r="J85" s="277"/>
      <c r="K85" s="278"/>
      <c r="L85" s="105" t="s">
        <v>179</v>
      </c>
      <c r="M85" s="43"/>
    </row>
    <row r="86" spans="2:14">
      <c r="B86" s="30" t="s">
        <v>14</v>
      </c>
      <c r="C86" s="250" t="s">
        <v>67</v>
      </c>
      <c r="D86" s="250"/>
      <c r="E86" s="250"/>
      <c r="F86" s="250"/>
      <c r="G86" s="250"/>
      <c r="H86" s="250"/>
      <c r="I86" s="250"/>
      <c r="J86" s="250"/>
      <c r="K86" s="250"/>
      <c r="L86" s="31">
        <f>'Benef. e Insumos - Apoio'!H42</f>
        <v>105.83333333333333</v>
      </c>
    </row>
    <row r="87" spans="2:14">
      <c r="B87" s="30" t="s">
        <v>16</v>
      </c>
      <c r="C87" s="267" t="s">
        <v>268</v>
      </c>
      <c r="D87" s="268"/>
      <c r="E87" s="268"/>
      <c r="F87" s="268"/>
      <c r="G87" s="268"/>
      <c r="H87" s="268"/>
      <c r="I87" s="268"/>
      <c r="J87" s="268"/>
      <c r="K87" s="301"/>
      <c r="L87" s="41">
        <f>'Benef. e Insumos - Apoio'!H52</f>
        <v>8.3333333333333339</v>
      </c>
      <c r="M87" s="44"/>
      <c r="N87" s="83"/>
    </row>
    <row r="88" spans="2:14">
      <c r="B88" s="30" t="s">
        <v>20</v>
      </c>
      <c r="C88" s="249" t="s">
        <v>3</v>
      </c>
      <c r="D88" s="249"/>
      <c r="E88" s="249"/>
      <c r="F88" s="249"/>
      <c r="G88" s="249"/>
      <c r="H88" s="249"/>
      <c r="I88" s="249"/>
      <c r="J88" s="249"/>
      <c r="K88" s="249"/>
      <c r="L88" s="120">
        <v>0</v>
      </c>
    </row>
    <row r="89" spans="2:14">
      <c r="B89" s="253" t="s">
        <v>220</v>
      </c>
      <c r="C89" s="254"/>
      <c r="D89" s="254"/>
      <c r="E89" s="254"/>
      <c r="F89" s="254"/>
      <c r="G89" s="254"/>
      <c r="H89" s="254"/>
      <c r="I89" s="254"/>
      <c r="J89" s="254"/>
      <c r="K89" s="255"/>
      <c r="L89" s="109">
        <f>SUM(L86:L88)</f>
        <v>114.16666666666666</v>
      </c>
    </row>
    <row r="90" spans="2:14">
      <c r="B90" s="45"/>
      <c r="C90" s="45"/>
      <c r="D90" s="45"/>
      <c r="E90" s="45"/>
      <c r="F90" s="45"/>
      <c r="G90" s="45"/>
      <c r="H90" s="45"/>
      <c r="I90" s="46"/>
      <c r="J90" s="45"/>
      <c r="K90" s="45"/>
    </row>
    <row r="91" spans="2:14">
      <c r="B91" s="38"/>
      <c r="C91" s="38"/>
      <c r="D91" s="38"/>
      <c r="E91" s="38"/>
      <c r="F91" s="38"/>
      <c r="G91" s="38"/>
      <c r="H91" s="68"/>
      <c r="I91" s="68"/>
      <c r="J91" s="68"/>
      <c r="K91" s="68"/>
      <c r="L91" s="69"/>
    </row>
    <row r="92" spans="2:14">
      <c r="B92" s="251" t="s">
        <v>218</v>
      </c>
      <c r="C92" s="251"/>
      <c r="D92" s="251"/>
      <c r="E92" s="251"/>
      <c r="F92" s="251"/>
      <c r="G92" s="251"/>
      <c r="H92" s="251"/>
      <c r="I92" s="251"/>
      <c r="J92" s="251"/>
      <c r="K92" s="104"/>
      <c r="L92" s="105">
        <f>L9</f>
        <v>0</v>
      </c>
    </row>
    <row r="93" spans="2:14">
      <c r="B93" s="30" t="s">
        <v>14</v>
      </c>
      <c r="C93" s="272" t="s">
        <v>232</v>
      </c>
      <c r="D93" s="272"/>
      <c r="E93" s="272"/>
      <c r="F93" s="272"/>
      <c r="G93" s="272"/>
      <c r="H93" s="272"/>
      <c r="I93" s="272"/>
      <c r="J93" s="272"/>
      <c r="K93" s="84">
        <v>0.05</v>
      </c>
      <c r="L93" s="48">
        <f>K93*L113</f>
        <v>209.69451486971531</v>
      </c>
      <c r="M93" s="70"/>
    </row>
    <row r="94" spans="2:14">
      <c r="B94" s="298" t="s">
        <v>233</v>
      </c>
      <c r="C94" s="299"/>
      <c r="D94" s="299"/>
      <c r="E94" s="299"/>
      <c r="F94" s="299"/>
      <c r="G94" s="299"/>
      <c r="H94" s="299"/>
      <c r="I94" s="299"/>
      <c r="J94" s="299"/>
      <c r="K94" s="300"/>
      <c r="L94" s="48"/>
      <c r="M94" s="70"/>
    </row>
    <row r="95" spans="2:14">
      <c r="B95" s="30" t="s">
        <v>16</v>
      </c>
      <c r="C95" s="272" t="s">
        <v>42</v>
      </c>
      <c r="D95" s="272"/>
      <c r="E95" s="272"/>
      <c r="F95" s="272"/>
      <c r="G95" s="272"/>
      <c r="H95" s="272"/>
      <c r="I95" s="272"/>
      <c r="J95" s="272"/>
      <c r="K95" s="84">
        <v>0.05</v>
      </c>
      <c r="L95" s="48">
        <f>K95*L113</f>
        <v>209.69451486971531</v>
      </c>
      <c r="M95" s="70"/>
    </row>
    <row r="96" spans="2:14">
      <c r="B96" s="289" t="s">
        <v>20</v>
      </c>
      <c r="C96" s="290" t="s">
        <v>43</v>
      </c>
      <c r="D96" s="291"/>
      <c r="E96" s="291"/>
      <c r="F96" s="291"/>
      <c r="G96" s="291"/>
      <c r="H96" s="291"/>
      <c r="I96" s="292"/>
      <c r="J96" s="293">
        <f>L113+L93+L95</f>
        <v>4613.2793271337359</v>
      </c>
      <c r="K96" s="294"/>
      <c r="L96" s="67"/>
    </row>
    <row r="97" spans="2:17">
      <c r="B97" s="289"/>
      <c r="C97" s="260" t="s">
        <v>44</v>
      </c>
      <c r="D97" s="261"/>
      <c r="E97" s="261"/>
      <c r="F97" s="262"/>
      <c r="G97" s="60"/>
      <c r="H97" s="60" t="s">
        <v>45</v>
      </c>
      <c r="I97" s="60"/>
      <c r="J97" s="295"/>
      <c r="K97" s="296"/>
      <c r="L97" s="67"/>
    </row>
    <row r="98" spans="2:17" ht="15" customHeight="1">
      <c r="B98" s="289"/>
      <c r="C98" s="288" t="s">
        <v>46</v>
      </c>
      <c r="D98" s="288"/>
      <c r="E98" s="288"/>
      <c r="F98" s="288"/>
      <c r="G98" s="85" t="s">
        <v>47</v>
      </c>
      <c r="H98" s="192">
        <v>6.4999999999999997E-3</v>
      </c>
      <c r="I98" s="297">
        <f>SUM(H98:H103)</f>
        <v>5.6499999999999995E-2</v>
      </c>
      <c r="J98" s="286">
        <f>ROUND($L$115*H98,2)</f>
        <v>31.78</v>
      </c>
      <c r="K98" s="287"/>
      <c r="L98" s="283">
        <f>SUM(J98:K103)</f>
        <v>276.26</v>
      </c>
      <c r="M98" s="70"/>
      <c r="N98" s="314" t="s">
        <v>300</v>
      </c>
      <c r="O98" s="314"/>
      <c r="P98" s="314"/>
      <c r="Q98" s="314"/>
    </row>
    <row r="99" spans="2:17">
      <c r="B99" s="289"/>
      <c r="C99" s="288"/>
      <c r="D99" s="288"/>
      <c r="E99" s="288"/>
      <c r="F99" s="288"/>
      <c r="G99" s="85" t="s">
        <v>48</v>
      </c>
      <c r="H99" s="192">
        <v>0.03</v>
      </c>
      <c r="I99" s="297"/>
      <c r="J99" s="286">
        <f t="shared" ref="J99:J103" si="1">ROUND($L$115*H99,2)</f>
        <v>146.69</v>
      </c>
      <c r="K99" s="287"/>
      <c r="L99" s="284"/>
      <c r="M99" s="70"/>
      <c r="N99" s="314"/>
      <c r="O99" s="314"/>
      <c r="P99" s="314"/>
      <c r="Q99" s="314"/>
    </row>
    <row r="100" spans="2:17">
      <c r="B100" s="289"/>
      <c r="C100" s="288"/>
      <c r="D100" s="288"/>
      <c r="E100" s="288"/>
      <c r="F100" s="288"/>
      <c r="G100" s="85" t="s">
        <v>49</v>
      </c>
      <c r="H100" s="192">
        <v>0</v>
      </c>
      <c r="I100" s="297"/>
      <c r="J100" s="286">
        <f t="shared" si="1"/>
        <v>0</v>
      </c>
      <c r="K100" s="287"/>
      <c r="L100" s="284"/>
      <c r="M100" s="70"/>
      <c r="N100" s="314"/>
      <c r="O100" s="314"/>
      <c r="P100" s="314"/>
      <c r="Q100" s="314"/>
    </row>
    <row r="101" spans="2:17">
      <c r="B101" s="289"/>
      <c r="C101" s="288" t="s">
        <v>50</v>
      </c>
      <c r="D101" s="288"/>
      <c r="E101" s="288"/>
      <c r="F101" s="288"/>
      <c r="G101" s="86" t="s">
        <v>51</v>
      </c>
      <c r="H101" s="192">
        <v>0.02</v>
      </c>
      <c r="I101" s="297"/>
      <c r="J101" s="286">
        <f t="shared" si="1"/>
        <v>97.79</v>
      </c>
      <c r="K101" s="287"/>
      <c r="L101" s="284"/>
      <c r="N101" s="24" t="s">
        <v>299</v>
      </c>
      <c r="O101" s="194"/>
    </row>
    <row r="102" spans="2:17">
      <c r="B102" s="289"/>
      <c r="C102" s="288"/>
      <c r="D102" s="288"/>
      <c r="E102" s="288"/>
      <c r="F102" s="288"/>
      <c r="G102" s="86" t="s">
        <v>49</v>
      </c>
      <c r="H102" s="192">
        <v>0</v>
      </c>
      <c r="I102" s="297"/>
      <c r="J102" s="286">
        <f t="shared" si="1"/>
        <v>0</v>
      </c>
      <c r="K102" s="287"/>
      <c r="L102" s="284"/>
      <c r="M102" s="193"/>
      <c r="N102" s="194"/>
      <c r="O102" s="194"/>
    </row>
    <row r="103" spans="2:17">
      <c r="B103" s="289"/>
      <c r="C103" s="288" t="s">
        <v>52</v>
      </c>
      <c r="D103" s="288"/>
      <c r="E103" s="288"/>
      <c r="F103" s="288"/>
      <c r="G103" s="86"/>
      <c r="H103" s="192">
        <v>0</v>
      </c>
      <c r="I103" s="297"/>
      <c r="J103" s="286">
        <f t="shared" si="1"/>
        <v>0</v>
      </c>
      <c r="K103" s="287"/>
      <c r="L103" s="285"/>
      <c r="M103" s="193"/>
      <c r="N103" s="194"/>
      <c r="O103" s="194"/>
    </row>
    <row r="104" spans="2:17">
      <c r="B104" s="269" t="s">
        <v>53</v>
      </c>
      <c r="C104" s="269"/>
      <c r="D104" s="269"/>
      <c r="E104" s="269"/>
      <c r="F104" s="269"/>
      <c r="G104" s="269"/>
      <c r="H104" s="269"/>
      <c r="I104" s="269"/>
      <c r="J104" s="269"/>
      <c r="K104" s="269"/>
      <c r="L104" s="79">
        <f>L98+L95+L93</f>
        <v>695.6490297394306</v>
      </c>
    </row>
    <row r="105" spans="2:17">
      <c r="B105" s="71"/>
      <c r="C105" s="71"/>
      <c r="D105" s="71"/>
      <c r="E105" s="71"/>
      <c r="F105" s="71"/>
      <c r="G105" s="71"/>
      <c r="H105" s="71"/>
      <c r="I105" s="72"/>
      <c r="J105" s="73"/>
      <c r="K105" s="71"/>
    </row>
    <row r="106" spans="2:17">
      <c r="B106" s="282" t="s">
        <v>54</v>
      </c>
      <c r="C106" s="282"/>
      <c r="D106" s="282"/>
      <c r="E106" s="282"/>
      <c r="F106" s="282"/>
      <c r="G106" s="282"/>
      <c r="H106" s="282"/>
      <c r="I106" s="282"/>
      <c r="J106" s="282"/>
      <c r="K106" s="282"/>
      <c r="L106" s="282"/>
    </row>
    <row r="107" spans="2:17">
      <c r="B107" s="281" t="s">
        <v>55</v>
      </c>
      <c r="C107" s="281"/>
      <c r="D107" s="281"/>
      <c r="E107" s="281"/>
      <c r="F107" s="281"/>
      <c r="G107" s="281"/>
      <c r="H107" s="281"/>
      <c r="I107" s="281"/>
      <c r="J107" s="281"/>
      <c r="K107" s="281"/>
      <c r="L107" s="29">
        <f>L9</f>
        <v>0</v>
      </c>
    </row>
    <row r="108" spans="2:17">
      <c r="B108" s="30" t="s">
        <v>14</v>
      </c>
      <c r="C108" s="272" t="str">
        <f>B10</f>
        <v xml:space="preserve">MÓDULO 01 – Composição da Remuneração </v>
      </c>
      <c r="D108" s="272"/>
      <c r="E108" s="272"/>
      <c r="F108" s="272"/>
      <c r="G108" s="272"/>
      <c r="H108" s="272"/>
      <c r="I108" s="272"/>
      <c r="J108" s="272"/>
      <c r="K108" s="272"/>
      <c r="L108" s="74">
        <f>L21</f>
        <v>2016</v>
      </c>
    </row>
    <row r="109" spans="2:17">
      <c r="B109" s="30" t="s">
        <v>16</v>
      </c>
      <c r="C109" s="272" t="str">
        <f>B23</f>
        <v>MÓDULO 2 – ENCARGOS E BENEFÍCIOS ANUAIS, MENSAIS E DIÁRIOS</v>
      </c>
      <c r="D109" s="272"/>
      <c r="E109" s="272"/>
      <c r="F109" s="272"/>
      <c r="G109" s="272"/>
      <c r="H109" s="272"/>
      <c r="I109" s="272"/>
      <c r="J109" s="272"/>
      <c r="K109" s="272"/>
      <c r="L109" s="74">
        <f>L55</f>
        <v>1665.9230258880002</v>
      </c>
    </row>
    <row r="110" spans="2:17">
      <c r="B110" s="30" t="s">
        <v>20</v>
      </c>
      <c r="C110" s="272" t="str">
        <f>B57</f>
        <v>MÓDULO 3 – PROVISÃO PARA RESCISÃO</v>
      </c>
      <c r="D110" s="272"/>
      <c r="E110" s="272"/>
      <c r="F110" s="272"/>
      <c r="G110" s="272"/>
      <c r="H110" s="272"/>
      <c r="I110" s="272"/>
      <c r="J110" s="272"/>
      <c r="K110" s="272"/>
      <c r="L110" s="74">
        <f>L63</f>
        <v>164.5</v>
      </c>
    </row>
    <row r="111" spans="2:17">
      <c r="B111" s="30" t="s">
        <v>22</v>
      </c>
      <c r="C111" s="272" t="str">
        <f>B65</f>
        <v>MÓDULO 4 – CUSTO DE REPOSIÇÃO DO PROFISSIONAL AUSENTE</v>
      </c>
      <c r="D111" s="272"/>
      <c r="E111" s="272"/>
      <c r="F111" s="272"/>
      <c r="G111" s="272"/>
      <c r="H111" s="272"/>
      <c r="I111" s="272"/>
      <c r="J111" s="272"/>
      <c r="K111" s="272"/>
      <c r="L111" s="74">
        <f>L83</f>
        <v>233.30060483963905</v>
      </c>
    </row>
    <row r="112" spans="2:17">
      <c r="B112" s="30" t="s">
        <v>24</v>
      </c>
      <c r="C112" s="272" t="str">
        <f>B85</f>
        <v>MÓDULO 5 – INSUMOS DIVERSOS</v>
      </c>
      <c r="D112" s="272"/>
      <c r="E112" s="272"/>
      <c r="F112" s="272"/>
      <c r="G112" s="272"/>
      <c r="H112" s="272"/>
      <c r="I112" s="272"/>
      <c r="J112" s="272"/>
      <c r="K112" s="272"/>
      <c r="L112" s="74">
        <f>L89</f>
        <v>114.16666666666666</v>
      </c>
    </row>
    <row r="113" spans="2:13">
      <c r="B113" s="312" t="s">
        <v>222</v>
      </c>
      <c r="C113" s="312"/>
      <c r="D113" s="312"/>
      <c r="E113" s="312"/>
      <c r="F113" s="312"/>
      <c r="G113" s="312"/>
      <c r="H113" s="312"/>
      <c r="I113" s="312"/>
      <c r="J113" s="312"/>
      <c r="K113" s="312"/>
      <c r="L113" s="79">
        <f>SUM(L108:L112)</f>
        <v>4193.8902973943059</v>
      </c>
    </row>
    <row r="114" spans="2:13">
      <c r="B114" s="30" t="s">
        <v>24</v>
      </c>
      <c r="C114" s="272" t="s">
        <v>56</v>
      </c>
      <c r="D114" s="272"/>
      <c r="E114" s="272"/>
      <c r="F114" s="272"/>
      <c r="G114" s="272"/>
      <c r="H114" s="272"/>
      <c r="I114" s="272"/>
      <c r="J114" s="272"/>
      <c r="K114" s="272"/>
      <c r="L114" s="75">
        <f>L115-L113</f>
        <v>695.64970260569407</v>
      </c>
    </row>
    <row r="115" spans="2:13">
      <c r="B115" s="313" t="s">
        <v>57</v>
      </c>
      <c r="C115" s="313"/>
      <c r="D115" s="313"/>
      <c r="E115" s="313"/>
      <c r="F115" s="313"/>
      <c r="G115" s="313"/>
      <c r="H115" s="313"/>
      <c r="I115" s="313"/>
      <c r="J115" s="313"/>
      <c r="K115" s="313"/>
      <c r="L115" s="81">
        <f>ROUND(J96/(1-$I$98),2)</f>
        <v>4889.54</v>
      </c>
      <c r="M115" s="83"/>
    </row>
    <row r="116" spans="2:13">
      <c r="F116" s="302" t="s">
        <v>58</v>
      </c>
      <c r="G116" s="303"/>
      <c r="H116" s="303"/>
      <c r="I116" s="304"/>
      <c r="J116" s="24"/>
      <c r="L116" s="24"/>
    </row>
    <row r="117" spans="2:13">
      <c r="F117" s="305" t="s">
        <v>59</v>
      </c>
      <c r="G117" s="306"/>
      <c r="H117" s="307"/>
      <c r="I117" s="76" t="s">
        <v>19</v>
      </c>
      <c r="J117" s="24"/>
      <c r="L117" s="24"/>
    </row>
    <row r="118" spans="2:13">
      <c r="F118" s="77" t="s">
        <v>60</v>
      </c>
      <c r="G118" s="77"/>
      <c r="H118" s="78"/>
      <c r="I118" s="78">
        <f>K93</f>
        <v>0.05</v>
      </c>
      <c r="J118" s="24"/>
      <c r="L118" s="24"/>
    </row>
    <row r="119" spans="2:13">
      <c r="F119" s="308" t="s">
        <v>42</v>
      </c>
      <c r="G119" s="309"/>
      <c r="H119" s="310"/>
      <c r="I119" s="78">
        <f>K95</f>
        <v>0.05</v>
      </c>
      <c r="J119" s="24"/>
      <c r="L119" s="24"/>
    </row>
    <row r="120" spans="2:13">
      <c r="F120" s="77" t="s">
        <v>61</v>
      </c>
      <c r="G120" s="77"/>
      <c r="H120" s="78"/>
      <c r="I120" s="78">
        <f>I98</f>
        <v>5.6499999999999995E-2</v>
      </c>
      <c r="J120" s="24"/>
      <c r="L120" s="24"/>
    </row>
    <row r="121" spans="2:13">
      <c r="F121" s="325" t="s">
        <v>62</v>
      </c>
      <c r="G121" s="326"/>
      <c r="H121" s="327"/>
      <c r="I121" s="78">
        <f>(1+I118)*(1+I119)/(1-I120)-1</f>
        <v>0.16852146263910983</v>
      </c>
      <c r="J121" s="24"/>
      <c r="L121" s="24"/>
    </row>
  </sheetData>
  <mergeCells count="130">
    <mergeCell ref="N98:Q100"/>
    <mergeCell ref="N32:P40"/>
    <mergeCell ref="B1:L1"/>
    <mergeCell ref="J4:L4"/>
    <mergeCell ref="B3:D3"/>
    <mergeCell ref="B4:D4"/>
    <mergeCell ref="B5:L5"/>
    <mergeCell ref="B6:D6"/>
    <mergeCell ref="B7:D7"/>
    <mergeCell ref="E6:G6"/>
    <mergeCell ref="E7:G7"/>
    <mergeCell ref="K6:L6"/>
    <mergeCell ref="K7:L7"/>
    <mergeCell ref="H6:J6"/>
    <mergeCell ref="B2:L2"/>
    <mergeCell ref="C73:J73"/>
    <mergeCell ref="C61:H61"/>
    <mergeCell ref="I61:J61"/>
    <mergeCell ref="B84:L84"/>
    <mergeCell ref="B65:K65"/>
    <mergeCell ref="B63:K63"/>
    <mergeCell ref="B55:K55"/>
    <mergeCell ref="C52:J52"/>
    <mergeCell ref="C53:J53"/>
    <mergeCell ref="B94:K94"/>
    <mergeCell ref="B80:K80"/>
    <mergeCell ref="F119:H119"/>
    <mergeCell ref="F121:H121"/>
    <mergeCell ref="C111:K111"/>
    <mergeCell ref="B113:K113"/>
    <mergeCell ref="C114:K114"/>
    <mergeCell ref="B115:K115"/>
    <mergeCell ref="F116:I116"/>
    <mergeCell ref="F117:H117"/>
    <mergeCell ref="B104:K104"/>
    <mergeCell ref="B106:L106"/>
    <mergeCell ref="B107:K107"/>
    <mergeCell ref="C108:K108"/>
    <mergeCell ref="C109:K109"/>
    <mergeCell ref="C110:K110"/>
    <mergeCell ref="C112:K112"/>
    <mergeCell ref="C103:F103"/>
    <mergeCell ref="J103:K103"/>
    <mergeCell ref="B96:B103"/>
    <mergeCell ref="C96:I96"/>
    <mergeCell ref="J96:K96"/>
    <mergeCell ref="C97:F97"/>
    <mergeCell ref="J97:K97"/>
    <mergeCell ref="C98:F100"/>
    <mergeCell ref="I98:I103"/>
    <mergeCell ref="J98:K98"/>
    <mergeCell ref="J99:K99"/>
    <mergeCell ref="J100:K100"/>
    <mergeCell ref="C101:F102"/>
    <mergeCell ref="J101:K101"/>
    <mergeCell ref="J102:K102"/>
    <mergeCell ref="C13:I13"/>
    <mergeCell ref="C54:J54"/>
    <mergeCell ref="C59:H59"/>
    <mergeCell ref="I59:J59"/>
    <mergeCell ref="C60:H60"/>
    <mergeCell ref="B66:J66"/>
    <mergeCell ref="C70:J70"/>
    <mergeCell ref="C71:J71"/>
    <mergeCell ref="C67:J67"/>
    <mergeCell ref="B57:J57"/>
    <mergeCell ref="G68:I68"/>
    <mergeCell ref="C69:F69"/>
    <mergeCell ref="G69:H69"/>
    <mergeCell ref="C47:J47"/>
    <mergeCell ref="C48:J48"/>
    <mergeCell ref="B56:K56"/>
    <mergeCell ref="B64:K64"/>
    <mergeCell ref="C14:I14"/>
    <mergeCell ref="C15:I15"/>
    <mergeCell ref="C16:I16"/>
    <mergeCell ref="C17:I17"/>
    <mergeCell ref="B23:K23"/>
    <mergeCell ref="C18:I18"/>
    <mergeCell ref="C19:K19"/>
    <mergeCell ref="C20:K20"/>
    <mergeCell ref="B21:K21"/>
    <mergeCell ref="B8:G8"/>
    <mergeCell ref="E3:H3"/>
    <mergeCell ref="E4:H4"/>
    <mergeCell ref="H8:L8"/>
    <mergeCell ref="B9:L9"/>
    <mergeCell ref="J3:L3"/>
    <mergeCell ref="B49:K49"/>
    <mergeCell ref="C81:K81"/>
    <mergeCell ref="C82:K82"/>
    <mergeCell ref="B24:J24"/>
    <mergeCell ref="B29:J29"/>
    <mergeCell ref="C25:J25"/>
    <mergeCell ref="C26:J26"/>
    <mergeCell ref="B31:J31"/>
    <mergeCell ref="C34:J34"/>
    <mergeCell ref="C38:F38"/>
    <mergeCell ref="C39:J39"/>
    <mergeCell ref="C33:J33"/>
    <mergeCell ref="C32:J32"/>
    <mergeCell ref="C35:J35"/>
    <mergeCell ref="C36:J36"/>
    <mergeCell ref="B10:L10"/>
    <mergeCell ref="C11:K11"/>
    <mergeCell ref="C12:K12"/>
    <mergeCell ref="L98:L103"/>
    <mergeCell ref="C37:J37"/>
    <mergeCell ref="C44:J44"/>
    <mergeCell ref="C45:J45"/>
    <mergeCell ref="C46:J46"/>
    <mergeCell ref="I60:J60"/>
    <mergeCell ref="C58:H58"/>
    <mergeCell ref="C87:K87"/>
    <mergeCell ref="B89:K89"/>
    <mergeCell ref="B85:K85"/>
    <mergeCell ref="B83:K83"/>
    <mergeCell ref="B78:K78"/>
    <mergeCell ref="B74:K74"/>
    <mergeCell ref="C88:K88"/>
    <mergeCell ref="C93:J93"/>
    <mergeCell ref="C95:J95"/>
    <mergeCell ref="B76:J76"/>
    <mergeCell ref="C77:J77"/>
    <mergeCell ref="B92:J92"/>
    <mergeCell ref="C86:K86"/>
    <mergeCell ref="B51:K51"/>
    <mergeCell ref="B40:J40"/>
    <mergeCell ref="B42:J42"/>
    <mergeCell ref="C43:J43"/>
  </mergeCells>
  <pageMargins left="0.511811024" right="0.511811024" top="0.78740157499999996" bottom="0.78740157499999996" header="0.31496062000000002" footer="0.31496062000000002"/>
  <pageSetup paperSize="9" scale="66" orientation="portrait" r:id="rId1"/>
  <rowBreaks count="1" manualBreakCount="1">
    <brk id="79" max="12" man="1"/>
  </rowBreaks>
  <ignoredErrors>
    <ignoredError sqref="K68:K71 K72:K73 L87" unlocked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1"/>
  <sheetViews>
    <sheetView showGridLines="0" workbookViewId="0">
      <selection activeCell="E16" sqref="E16"/>
    </sheetView>
  </sheetViews>
  <sheetFormatPr defaultRowHeight="15"/>
  <cols>
    <col min="2" max="2" width="12.28515625" customWidth="1"/>
    <col min="3" max="3" width="18.140625" customWidth="1"/>
    <col min="4" max="4" width="14.5703125" customWidth="1"/>
    <col min="5" max="5" width="18.140625" customWidth="1"/>
    <col min="6" max="6" width="17.28515625" customWidth="1"/>
  </cols>
  <sheetData>
    <row r="1" spans="1:10" ht="18.75">
      <c r="A1" s="328"/>
      <c r="B1" s="328"/>
      <c r="C1" s="328"/>
      <c r="D1" s="328"/>
      <c r="E1" s="328"/>
      <c r="F1" s="328"/>
      <c r="G1" s="171"/>
      <c r="H1" s="171"/>
      <c r="I1" s="171"/>
      <c r="J1" s="171"/>
    </row>
    <row r="2" spans="1:10" ht="8.25" customHeight="1"/>
    <row r="4" spans="1:10" ht="18">
      <c r="A4" s="339" t="s">
        <v>283</v>
      </c>
      <c r="B4" s="339"/>
      <c r="C4" s="339"/>
      <c r="D4" s="339"/>
      <c r="E4" s="339"/>
      <c r="F4" s="339"/>
    </row>
    <row r="5" spans="1:10" ht="15" customHeight="1">
      <c r="A5" s="330" t="s">
        <v>302</v>
      </c>
      <c r="B5" s="330"/>
      <c r="C5" s="335" t="s">
        <v>284</v>
      </c>
      <c r="D5" s="335" t="s">
        <v>303</v>
      </c>
      <c r="E5" s="335" t="s">
        <v>259</v>
      </c>
      <c r="F5" s="335" t="s">
        <v>304</v>
      </c>
    </row>
    <row r="6" spans="1:10" ht="15" customHeight="1">
      <c r="A6" s="330"/>
      <c r="B6" s="330"/>
      <c r="C6" s="336"/>
      <c r="D6" s="336"/>
      <c r="E6" s="336"/>
      <c r="F6" s="336"/>
    </row>
    <row r="7" spans="1:10">
      <c r="A7" s="330"/>
      <c r="B7" s="330"/>
      <c r="C7" s="337"/>
      <c r="D7" s="337"/>
      <c r="E7" s="337"/>
      <c r="F7" s="337"/>
    </row>
    <row r="8" spans="1:10" ht="72" customHeight="1">
      <c r="A8" s="331" t="s">
        <v>322</v>
      </c>
      <c r="B8" s="332"/>
      <c r="C8" s="198">
        <v>4228.75</v>
      </c>
      <c r="D8" s="199">
        <v>1</v>
      </c>
      <c r="E8" s="200">
        <f>D8*C8</f>
        <v>4228.75</v>
      </c>
      <c r="F8" s="201">
        <f>E8*12</f>
        <v>50745</v>
      </c>
    </row>
    <row r="9" spans="1:10" ht="72" customHeight="1">
      <c r="A9" s="333" t="s">
        <v>327</v>
      </c>
      <c r="B9" s="334"/>
      <c r="C9" s="198">
        <v>4889.54</v>
      </c>
      <c r="D9" s="199">
        <v>1</v>
      </c>
      <c r="E9" s="200">
        <f>D9*C9</f>
        <v>4889.54</v>
      </c>
      <c r="F9" s="201">
        <f>E9*12</f>
        <v>58674.479999999996</v>
      </c>
    </row>
    <row r="10" spans="1:10" ht="24.75" customHeight="1">
      <c r="A10" s="338" t="s">
        <v>305</v>
      </c>
      <c r="B10" s="338"/>
      <c r="C10" s="338"/>
      <c r="D10" s="338"/>
      <c r="E10" s="202">
        <f>SUM(E8:E9)</f>
        <v>9118.2900000000009</v>
      </c>
      <c r="F10" s="202">
        <f>SUM(F8:F9)</f>
        <v>109419.48</v>
      </c>
    </row>
    <row r="11" spans="1:10">
      <c r="A11" s="329"/>
      <c r="B11" s="329"/>
      <c r="C11" s="329"/>
      <c r="D11" s="329"/>
      <c r="E11" s="329"/>
    </row>
  </sheetData>
  <mergeCells count="11">
    <mergeCell ref="A1:F1"/>
    <mergeCell ref="A11:E11"/>
    <mergeCell ref="A5:B7"/>
    <mergeCell ref="A8:B8"/>
    <mergeCell ref="A9:B9"/>
    <mergeCell ref="C5:C7"/>
    <mergeCell ref="D5:D7"/>
    <mergeCell ref="E5:E7"/>
    <mergeCell ref="F5:F7"/>
    <mergeCell ref="A10:D10"/>
    <mergeCell ref="A4:F4"/>
  </mergeCells>
  <pageMargins left="0.7" right="0.7" top="0.75" bottom="0.75" header="0.3" footer="0.3"/>
  <pageSetup paperSize="9" scale="9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M120"/>
  <sheetViews>
    <sheetView topLeftCell="A97"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B2:L2"/>
    <mergeCell ref="B3:L4"/>
    <mergeCell ref="B6:L6"/>
    <mergeCell ref="C7:K7"/>
    <mergeCell ref="C9:E9"/>
    <mergeCell ref="F9:I9"/>
    <mergeCell ref="C44:K44"/>
    <mergeCell ref="C14:I14"/>
    <mergeCell ref="C15:K15"/>
    <mergeCell ref="C16:K16"/>
    <mergeCell ref="B17:K17"/>
    <mergeCell ref="C8:K8"/>
    <mergeCell ref="C29:J29"/>
    <mergeCell ref="C30:J30"/>
    <mergeCell ref="C32:F32"/>
    <mergeCell ref="C33:J33"/>
    <mergeCell ref="C10:I10"/>
    <mergeCell ref="C11:I11"/>
    <mergeCell ref="C12:I12"/>
    <mergeCell ref="C13:I13"/>
    <mergeCell ref="B19:K19"/>
    <mergeCell ref="B20:J20"/>
    <mergeCell ref="B23:J23"/>
    <mergeCell ref="C21:J21"/>
    <mergeCell ref="B47:K47"/>
    <mergeCell ref="C48:J48"/>
    <mergeCell ref="C49:J49"/>
    <mergeCell ref="C50:J50"/>
    <mergeCell ref="B51:J51"/>
    <mergeCell ref="C67:E67"/>
    <mergeCell ref="C68:E68"/>
    <mergeCell ref="B70:J70"/>
    <mergeCell ref="B63:J63"/>
    <mergeCell ref="G68:H68"/>
    <mergeCell ref="C69:J69"/>
    <mergeCell ref="C65:F65"/>
    <mergeCell ref="G65:I65"/>
    <mergeCell ref="C66:F66"/>
    <mergeCell ref="G66:H66"/>
    <mergeCell ref="C59:H59"/>
    <mergeCell ref="I59:J59"/>
    <mergeCell ref="G67:H67"/>
    <mergeCell ref="C86:K86"/>
    <mergeCell ref="B72:J72"/>
    <mergeCell ref="C73:J73"/>
    <mergeCell ref="C82:K82"/>
    <mergeCell ref="C83:D83"/>
    <mergeCell ref="E83:I83"/>
    <mergeCell ref="J83:K83"/>
    <mergeCell ref="C78:J78"/>
    <mergeCell ref="C84:D84"/>
    <mergeCell ref="E84:I84"/>
    <mergeCell ref="J84:K84"/>
    <mergeCell ref="B79:J79"/>
    <mergeCell ref="B80:L80"/>
    <mergeCell ref="B81:J81"/>
    <mergeCell ref="C111:K111"/>
    <mergeCell ref="B112:K112"/>
    <mergeCell ref="F115:I115"/>
    <mergeCell ref="F116:H116"/>
    <mergeCell ref="F118:H118"/>
    <mergeCell ref="F120:H120"/>
    <mergeCell ref="B104:K104"/>
    <mergeCell ref="C105:K105"/>
    <mergeCell ref="C106:K106"/>
    <mergeCell ref="C107:K107"/>
    <mergeCell ref="C108:K108"/>
    <mergeCell ref="B110:K110"/>
    <mergeCell ref="C109:K109"/>
    <mergeCell ref="B101:K101"/>
    <mergeCell ref="B103:L103"/>
    <mergeCell ref="L95:L100"/>
    <mergeCell ref="C31:D31"/>
    <mergeCell ref="E31:F31"/>
    <mergeCell ref="G31:J31"/>
    <mergeCell ref="C92:J92"/>
    <mergeCell ref="B93:B100"/>
    <mergeCell ref="C95:F97"/>
    <mergeCell ref="I95:I100"/>
    <mergeCell ref="C98:F99"/>
    <mergeCell ref="C91:J91"/>
    <mergeCell ref="C94:F94"/>
    <mergeCell ref="J93:K93"/>
    <mergeCell ref="C93:I93"/>
    <mergeCell ref="J97:K97"/>
    <mergeCell ref="J98:K98"/>
    <mergeCell ref="J99:K99"/>
    <mergeCell ref="J100:K100"/>
    <mergeCell ref="C39:J39"/>
    <mergeCell ref="C40:J40"/>
    <mergeCell ref="C41:J41"/>
    <mergeCell ref="C42:J42"/>
    <mergeCell ref="C43:J43"/>
    <mergeCell ref="C22:J22"/>
    <mergeCell ref="B25:J25"/>
    <mergeCell ref="B34:J34"/>
    <mergeCell ref="B36:J36"/>
    <mergeCell ref="C37:J37"/>
    <mergeCell ref="C38:J38"/>
    <mergeCell ref="C26:J26"/>
    <mergeCell ref="C27:J27"/>
    <mergeCell ref="C28:J28"/>
    <mergeCell ref="B45:J45"/>
    <mergeCell ref="J94:K94"/>
    <mergeCell ref="C100:F100"/>
    <mergeCell ref="B62:J62"/>
    <mergeCell ref="C64:J64"/>
    <mergeCell ref="B53:J53"/>
    <mergeCell ref="C54:H54"/>
    <mergeCell ref="J95:K95"/>
    <mergeCell ref="J96:K96"/>
    <mergeCell ref="B52:L52"/>
    <mergeCell ref="B60:J60"/>
    <mergeCell ref="C55:H55"/>
    <mergeCell ref="I55:J55"/>
    <mergeCell ref="C56:H56"/>
    <mergeCell ref="I56:J56"/>
    <mergeCell ref="C57:H57"/>
    <mergeCell ref="I57:J57"/>
    <mergeCell ref="C58:H58"/>
    <mergeCell ref="I58:J58"/>
    <mergeCell ref="B74:J74"/>
    <mergeCell ref="B76:K76"/>
    <mergeCell ref="C77:J77"/>
    <mergeCell ref="B90:J90"/>
    <mergeCell ref="B87:J87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M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3" customWidth="1"/>
    <col min="10" max="10" width="9" style="54" bestFit="1" customWidth="1"/>
    <col min="11" max="11" width="9.140625" style="24" bestFit="1" customWidth="1"/>
    <col min="12" max="12" width="12.7109375" style="40" bestFit="1" customWidth="1"/>
    <col min="13" max="13" width="13.28515625" style="24" bestFit="1" customWidth="1"/>
    <col min="14" max="16384" width="11.85546875" style="24"/>
  </cols>
  <sheetData>
    <row r="2" spans="2:13">
      <c r="B2" s="320" t="s">
        <v>12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2:13">
      <c r="B3" s="341" t="e">
        <f>#REF!</f>
        <v>#REF!</v>
      </c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2:13"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6"/>
    </row>
    <row r="5" spans="2:13">
      <c r="B5" s="25"/>
      <c r="C5" s="26"/>
      <c r="D5" s="26"/>
      <c r="E5" s="26"/>
      <c r="F5" s="26"/>
      <c r="G5" s="26"/>
      <c r="H5" s="26"/>
      <c r="I5" s="27"/>
      <c r="J5" s="26"/>
      <c r="K5" s="28"/>
      <c r="L5" s="29" t="s">
        <v>63</v>
      </c>
    </row>
    <row r="6" spans="2:13">
      <c r="B6" s="251" t="s">
        <v>13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3">
      <c r="B7" s="30" t="s">
        <v>14</v>
      </c>
      <c r="C7" s="272" t="s">
        <v>15</v>
      </c>
      <c r="D7" s="272"/>
      <c r="E7" s="272"/>
      <c r="F7" s="272"/>
      <c r="G7" s="272"/>
      <c r="H7" s="272"/>
      <c r="I7" s="272"/>
      <c r="J7" s="272"/>
      <c r="K7" s="272"/>
      <c r="L7" s="31">
        <f>'Benef. e Insumos - Apoio'!E12</f>
        <v>1679.37</v>
      </c>
    </row>
    <row r="8" spans="2:13">
      <c r="B8" s="30" t="s">
        <v>167</v>
      </c>
      <c r="C8" s="272" t="s">
        <v>168</v>
      </c>
      <c r="D8" s="272"/>
      <c r="E8" s="272"/>
      <c r="F8" s="272"/>
      <c r="G8" s="272"/>
      <c r="H8" s="272"/>
      <c r="I8" s="272"/>
      <c r="J8" s="272"/>
      <c r="K8" s="272"/>
      <c r="L8" s="31"/>
    </row>
    <row r="9" spans="2:13">
      <c r="B9" s="30" t="s">
        <v>16</v>
      </c>
      <c r="C9" s="272" t="s">
        <v>17</v>
      </c>
      <c r="D9" s="272"/>
      <c r="E9" s="272"/>
      <c r="F9" s="258" t="s">
        <v>18</v>
      </c>
      <c r="G9" s="258"/>
      <c r="H9" s="258"/>
      <c r="I9" s="258"/>
      <c r="J9" s="32" t="s">
        <v>19</v>
      </c>
      <c r="K9" s="33">
        <v>0</v>
      </c>
      <c r="L9" s="34">
        <v>0</v>
      </c>
      <c r="M9" s="35"/>
    </row>
    <row r="10" spans="2:13">
      <c r="B10" s="30" t="s">
        <v>20</v>
      </c>
      <c r="C10" s="260" t="s">
        <v>173</v>
      </c>
      <c r="D10" s="261"/>
      <c r="E10" s="261"/>
      <c r="F10" s="261"/>
      <c r="G10" s="261"/>
      <c r="H10" s="261"/>
      <c r="I10" s="262"/>
      <c r="J10" s="32" t="s">
        <v>19</v>
      </c>
      <c r="K10" s="33">
        <v>0</v>
      </c>
      <c r="L10" s="34">
        <v>0</v>
      </c>
      <c r="M10" s="35"/>
    </row>
    <row r="11" spans="2:13">
      <c r="B11" s="30" t="s">
        <v>22</v>
      </c>
      <c r="C11" s="260" t="s">
        <v>170</v>
      </c>
      <c r="D11" s="261"/>
      <c r="E11" s="261"/>
      <c r="F11" s="261"/>
      <c r="G11" s="261"/>
      <c r="H11" s="261"/>
      <c r="I11" s="262"/>
      <c r="J11" s="32" t="s">
        <v>19</v>
      </c>
      <c r="K11" s="33">
        <v>0</v>
      </c>
      <c r="L11" s="34">
        <v>0</v>
      </c>
      <c r="M11" s="35"/>
    </row>
    <row r="12" spans="2:13">
      <c r="B12" s="30" t="s">
        <v>24</v>
      </c>
      <c r="C12" s="260" t="s">
        <v>171</v>
      </c>
      <c r="D12" s="261"/>
      <c r="E12" s="261"/>
      <c r="F12" s="261"/>
      <c r="G12" s="261"/>
      <c r="H12" s="261"/>
      <c r="I12" s="262"/>
      <c r="J12" s="32" t="s">
        <v>19</v>
      </c>
      <c r="K12" s="33">
        <v>0</v>
      </c>
      <c r="L12" s="34">
        <v>0</v>
      </c>
      <c r="M12" s="35"/>
    </row>
    <row r="13" spans="2:13">
      <c r="B13" s="30" t="s">
        <v>6</v>
      </c>
      <c r="C13" s="260" t="s">
        <v>172</v>
      </c>
      <c r="D13" s="261"/>
      <c r="E13" s="261"/>
      <c r="F13" s="261"/>
      <c r="G13" s="261"/>
      <c r="H13" s="261"/>
      <c r="I13" s="262"/>
      <c r="J13" s="32" t="s">
        <v>19</v>
      </c>
      <c r="K13" s="33">
        <v>0</v>
      </c>
      <c r="L13" s="34">
        <v>0</v>
      </c>
      <c r="M13" s="35"/>
    </row>
    <row r="14" spans="2:13">
      <c r="B14" s="30" t="s">
        <v>25</v>
      </c>
      <c r="C14" s="249" t="s">
        <v>21</v>
      </c>
      <c r="D14" s="249"/>
      <c r="E14" s="249"/>
      <c r="F14" s="249"/>
      <c r="G14" s="249"/>
      <c r="H14" s="249"/>
      <c r="I14" s="249"/>
      <c r="J14" s="32" t="s">
        <v>19</v>
      </c>
      <c r="K14" s="36">
        <v>0</v>
      </c>
      <c r="L14" s="34">
        <v>0</v>
      </c>
      <c r="M14" s="35"/>
    </row>
    <row r="15" spans="2:13">
      <c r="B15" s="30" t="s">
        <v>26</v>
      </c>
      <c r="C15" s="250" t="s">
        <v>23</v>
      </c>
      <c r="D15" s="250"/>
      <c r="E15" s="250"/>
      <c r="F15" s="250"/>
      <c r="G15" s="250"/>
      <c r="H15" s="250"/>
      <c r="I15" s="250"/>
      <c r="J15" s="250"/>
      <c r="K15" s="250"/>
      <c r="L15" s="34">
        <v>0</v>
      </c>
      <c r="M15" s="35"/>
    </row>
    <row r="16" spans="2:13">
      <c r="B16" s="30" t="s">
        <v>169</v>
      </c>
      <c r="C16" s="340" t="s">
        <v>3</v>
      </c>
      <c r="D16" s="340"/>
      <c r="E16" s="340"/>
      <c r="F16" s="340"/>
      <c r="G16" s="340"/>
      <c r="H16" s="340"/>
      <c r="I16" s="340"/>
      <c r="J16" s="340"/>
      <c r="K16" s="340"/>
      <c r="L16" s="34"/>
      <c r="M16" s="35"/>
    </row>
    <row r="17" spans="2:13">
      <c r="B17" s="259" t="s">
        <v>221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107">
        <f>SUM(L7:L16)</f>
        <v>1679.37</v>
      </c>
      <c r="M17" s="37"/>
    </row>
    <row r="18" spans="2:13">
      <c r="B18" s="38"/>
      <c r="C18" s="38"/>
      <c r="D18" s="38"/>
      <c r="E18" s="38"/>
      <c r="F18" s="38"/>
      <c r="G18" s="38"/>
      <c r="H18" s="38"/>
      <c r="I18" s="39"/>
      <c r="J18" s="38"/>
      <c r="K18" s="38"/>
    </row>
    <row r="19" spans="2:13">
      <c r="B19" s="251" t="s">
        <v>174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9" t="str">
        <f>L5</f>
        <v>SERVENTE</v>
      </c>
    </row>
    <row r="20" spans="2:13">
      <c r="B20" s="270" t="s">
        <v>175</v>
      </c>
      <c r="C20" s="271"/>
      <c r="D20" s="271"/>
      <c r="E20" s="271"/>
      <c r="F20" s="271"/>
      <c r="G20" s="271"/>
      <c r="H20" s="271"/>
      <c r="I20" s="271"/>
      <c r="J20" s="271"/>
      <c r="K20" s="100" t="s">
        <v>19</v>
      </c>
      <c r="L20" s="34" t="s">
        <v>179</v>
      </c>
    </row>
    <row r="21" spans="2:13">
      <c r="B21" s="30" t="s">
        <v>14</v>
      </c>
      <c r="C21" s="260" t="s">
        <v>176</v>
      </c>
      <c r="D21" s="261"/>
      <c r="E21" s="261"/>
      <c r="F21" s="261"/>
      <c r="G21" s="261"/>
      <c r="H21" s="261"/>
      <c r="I21" s="261"/>
      <c r="J21" s="262"/>
      <c r="K21" s="55">
        <v>8.3299999999999999E-2</v>
      </c>
      <c r="L21" s="34">
        <f>K21*L17</f>
        <v>139.89152099999998</v>
      </c>
    </row>
    <row r="22" spans="2:13">
      <c r="B22" s="30" t="s">
        <v>16</v>
      </c>
      <c r="C22" s="260" t="s">
        <v>177</v>
      </c>
      <c r="D22" s="261"/>
      <c r="E22" s="261"/>
      <c r="F22" s="261"/>
      <c r="G22" s="261"/>
      <c r="H22" s="261"/>
      <c r="I22" s="261"/>
      <c r="J22" s="262"/>
      <c r="K22" s="55">
        <v>2.7799999999999998E-2</v>
      </c>
      <c r="L22" s="34">
        <f>K22*L17</f>
        <v>46.686485999999995</v>
      </c>
    </row>
    <row r="23" spans="2:13">
      <c r="B23" s="315" t="s">
        <v>178</v>
      </c>
      <c r="C23" s="316"/>
      <c r="D23" s="316"/>
      <c r="E23" s="316"/>
      <c r="F23" s="316"/>
      <c r="G23" s="316"/>
      <c r="H23" s="316"/>
      <c r="I23" s="316"/>
      <c r="J23" s="317"/>
      <c r="K23" s="55">
        <f>SUM(K21:K22)</f>
        <v>0.1111</v>
      </c>
      <c r="L23" s="34">
        <f>SUM(L21:L22)</f>
        <v>186.57800699999999</v>
      </c>
    </row>
    <row r="24" spans="2:13">
      <c r="B24" s="101"/>
      <c r="C24" s="27"/>
      <c r="D24" s="27"/>
      <c r="E24" s="27"/>
      <c r="F24" s="27"/>
      <c r="G24" s="27"/>
      <c r="H24" s="27"/>
      <c r="I24" s="27"/>
      <c r="J24" s="102"/>
      <c r="K24" s="55"/>
      <c r="L24" s="34"/>
    </row>
    <row r="25" spans="2:13">
      <c r="B25" s="270" t="s">
        <v>180</v>
      </c>
      <c r="C25" s="271"/>
      <c r="D25" s="271"/>
      <c r="E25" s="271"/>
      <c r="F25" s="271"/>
      <c r="G25" s="271"/>
      <c r="H25" s="271"/>
      <c r="I25" s="271"/>
      <c r="J25" s="271"/>
      <c r="K25" s="100" t="s">
        <v>19</v>
      </c>
      <c r="L25" s="34" t="s">
        <v>179</v>
      </c>
    </row>
    <row r="26" spans="2:13">
      <c r="B26" s="30" t="s">
        <v>14</v>
      </c>
      <c r="C26" s="258" t="s">
        <v>27</v>
      </c>
      <c r="D26" s="258"/>
      <c r="E26" s="258"/>
      <c r="F26" s="258"/>
      <c r="G26" s="258"/>
      <c r="H26" s="258"/>
      <c r="I26" s="258"/>
      <c r="J26" s="258"/>
      <c r="K26" s="47">
        <v>0.2</v>
      </c>
      <c r="L26" s="48">
        <f>ROUND($K$26*L17,2)</f>
        <v>335.87</v>
      </c>
    </row>
    <row r="27" spans="2:13">
      <c r="B27" s="30" t="s">
        <v>16</v>
      </c>
      <c r="C27" s="258" t="s">
        <v>28</v>
      </c>
      <c r="D27" s="258"/>
      <c r="E27" s="258"/>
      <c r="F27" s="258"/>
      <c r="G27" s="258"/>
      <c r="H27" s="258"/>
      <c r="I27" s="258"/>
      <c r="J27" s="258"/>
      <c r="K27" s="47">
        <v>1.4999999999999999E-2</v>
      </c>
      <c r="L27" s="48">
        <f>ROUND($K$27*L17,2)</f>
        <v>25.19</v>
      </c>
    </row>
    <row r="28" spans="2:13">
      <c r="B28" s="30" t="s">
        <v>20</v>
      </c>
      <c r="C28" s="258" t="s">
        <v>29</v>
      </c>
      <c r="D28" s="258"/>
      <c r="E28" s="258"/>
      <c r="F28" s="258"/>
      <c r="G28" s="258"/>
      <c r="H28" s="258"/>
      <c r="I28" s="258"/>
      <c r="J28" s="258"/>
      <c r="K28" s="47">
        <v>0.01</v>
      </c>
      <c r="L28" s="48">
        <f>ROUND(K28*$L$17,2)</f>
        <v>16.79</v>
      </c>
    </row>
    <row r="29" spans="2:13">
      <c r="B29" s="30" t="s">
        <v>22</v>
      </c>
      <c r="C29" s="258" t="s">
        <v>30</v>
      </c>
      <c r="D29" s="258"/>
      <c r="E29" s="258"/>
      <c r="F29" s="258"/>
      <c r="G29" s="258"/>
      <c r="H29" s="258"/>
      <c r="I29" s="258"/>
      <c r="J29" s="258"/>
      <c r="K29" s="47">
        <v>2E-3</v>
      </c>
      <c r="L29" s="48">
        <f>ROUND(K29*$L$17,2)</f>
        <v>3.36</v>
      </c>
    </row>
    <row r="30" spans="2:13">
      <c r="B30" s="30" t="s">
        <v>24</v>
      </c>
      <c r="C30" s="258" t="s">
        <v>31</v>
      </c>
      <c r="D30" s="258"/>
      <c r="E30" s="258"/>
      <c r="F30" s="258"/>
      <c r="G30" s="258"/>
      <c r="H30" s="258"/>
      <c r="I30" s="258"/>
      <c r="J30" s="258"/>
      <c r="K30" s="47">
        <v>2.5000000000000001E-2</v>
      </c>
      <c r="L30" s="48">
        <f>ROUND(K30*$L$17,2)</f>
        <v>41.98</v>
      </c>
      <c r="M30" s="49"/>
    </row>
    <row r="31" spans="2:13">
      <c r="B31" s="30" t="s">
        <v>6</v>
      </c>
      <c r="C31" s="260" t="s">
        <v>166</v>
      </c>
      <c r="D31" s="262"/>
      <c r="E31" s="352">
        <v>0.08</v>
      </c>
      <c r="F31" s="353"/>
      <c r="G31" s="260" t="s">
        <v>165</v>
      </c>
      <c r="H31" s="261"/>
      <c r="I31" s="261"/>
      <c r="J31" s="262"/>
      <c r="K31" s="47">
        <f>E31*(1+(1/12)+(1/12/3))</f>
        <v>8.8888888888888878E-2</v>
      </c>
      <c r="L31" s="48">
        <f>ROUND(K31*($L$17+(1/3/12*L17)+(1/12*L17)),2)</f>
        <v>165.86</v>
      </c>
      <c r="M31" s="24" t="s">
        <v>181</v>
      </c>
    </row>
    <row r="32" spans="2:13">
      <c r="B32" s="30" t="s">
        <v>25</v>
      </c>
      <c r="C32" s="258" t="s">
        <v>32</v>
      </c>
      <c r="D32" s="258"/>
      <c r="E32" s="258"/>
      <c r="F32" s="258"/>
      <c r="G32" s="50" t="s">
        <v>33</v>
      </c>
      <c r="H32" s="51">
        <v>0.03</v>
      </c>
      <c r="I32" s="50" t="s">
        <v>34</v>
      </c>
      <c r="J32" s="82">
        <v>1</v>
      </c>
      <c r="K32" s="52">
        <f>H32*J32</f>
        <v>0.03</v>
      </c>
      <c r="L32" s="48">
        <f>ROUND(K32*$L$17,2)</f>
        <v>50.38</v>
      </c>
    </row>
    <row r="33" spans="2:12">
      <c r="B33" s="30" t="s">
        <v>26</v>
      </c>
      <c r="C33" s="258" t="s">
        <v>35</v>
      </c>
      <c r="D33" s="258"/>
      <c r="E33" s="258"/>
      <c r="F33" s="258"/>
      <c r="G33" s="258"/>
      <c r="H33" s="258"/>
      <c r="I33" s="258"/>
      <c r="J33" s="258"/>
      <c r="K33" s="47">
        <v>6.0000000000000001E-3</v>
      </c>
      <c r="L33" s="48">
        <f>ROUND(K33*$L$17,2)</f>
        <v>10.08</v>
      </c>
    </row>
    <row r="34" spans="2:12">
      <c r="B34" s="315" t="s">
        <v>182</v>
      </c>
      <c r="C34" s="316"/>
      <c r="D34" s="316"/>
      <c r="E34" s="316"/>
      <c r="F34" s="316"/>
      <c r="G34" s="316"/>
      <c r="H34" s="316"/>
      <c r="I34" s="316"/>
      <c r="J34" s="317"/>
      <c r="K34" s="55">
        <f>SUM(K26:K33)</f>
        <v>0.37688888888888894</v>
      </c>
      <c r="L34" s="34">
        <f>SUM(L26:L33)</f>
        <v>649.5100000000001</v>
      </c>
    </row>
    <row r="35" spans="2:12">
      <c r="B35" s="101"/>
      <c r="C35" s="27"/>
      <c r="D35" s="27"/>
      <c r="E35" s="27"/>
      <c r="F35" s="27"/>
      <c r="G35" s="27"/>
      <c r="H35" s="27"/>
      <c r="I35" s="27"/>
      <c r="J35" s="102"/>
      <c r="K35" s="55"/>
      <c r="L35" s="34"/>
    </row>
    <row r="36" spans="2:12">
      <c r="B36" s="270" t="s">
        <v>183</v>
      </c>
      <c r="C36" s="271"/>
      <c r="D36" s="271"/>
      <c r="E36" s="271"/>
      <c r="F36" s="271"/>
      <c r="G36" s="271"/>
      <c r="H36" s="271"/>
      <c r="I36" s="271"/>
      <c r="J36" s="271"/>
      <c r="K36" s="100"/>
      <c r="L36" s="34" t="s">
        <v>179</v>
      </c>
    </row>
    <row r="37" spans="2:12">
      <c r="B37" s="30" t="s">
        <v>14</v>
      </c>
      <c r="C37" s="260" t="str">
        <f>'Benef. e Insumos - Apoio'!B22</f>
        <v xml:space="preserve">CESTA BÁSICA </v>
      </c>
      <c r="D37" s="261"/>
      <c r="E37" s="261"/>
      <c r="F37" s="261"/>
      <c r="G37" s="261"/>
      <c r="H37" s="261"/>
      <c r="I37" s="261"/>
      <c r="J37" s="262"/>
      <c r="K37" s="91"/>
      <c r="L37" s="34">
        <f>'Benef. e Insumos - Apoio'!D24</f>
        <v>195.76</v>
      </c>
    </row>
    <row r="38" spans="2:12">
      <c r="B38" s="30" t="s">
        <v>16</v>
      </c>
      <c r="C38" s="260" t="str">
        <f>'Benef. e Insumos - Apoio'!B16</f>
        <v>TÍQUETE REFEIÇÃO</v>
      </c>
      <c r="D38" s="261"/>
      <c r="E38" s="261"/>
      <c r="F38" s="261"/>
      <c r="G38" s="261"/>
      <c r="H38" s="261"/>
      <c r="I38" s="261"/>
      <c r="J38" s="262"/>
      <c r="K38" s="91"/>
      <c r="L38" s="34">
        <f>'Benef. e Insumos - Apoio'!H20</f>
        <v>405.68</v>
      </c>
    </row>
    <row r="39" spans="2:12">
      <c r="B39" s="30" t="s">
        <v>20</v>
      </c>
      <c r="C39" s="260" t="e">
        <f>'Benef. e Insumos - Apoio'!#REF!</f>
        <v>#REF!</v>
      </c>
      <c r="D39" s="261"/>
      <c r="E39" s="261"/>
      <c r="F39" s="261"/>
      <c r="G39" s="261"/>
      <c r="H39" s="261"/>
      <c r="I39" s="261"/>
      <c r="J39" s="262"/>
      <c r="K39" s="91"/>
      <c r="L39" s="34" t="e">
        <f>'Benef. e Insumos - Apoio'!#REF!</f>
        <v>#REF!</v>
      </c>
    </row>
    <row r="40" spans="2:12">
      <c r="B40" s="30" t="s">
        <v>22</v>
      </c>
      <c r="C40" s="260" t="e">
        <f>'Benef. e Insumos - Apoio'!#REF!</f>
        <v>#REF!</v>
      </c>
      <c r="D40" s="261"/>
      <c r="E40" s="261"/>
      <c r="F40" s="261"/>
      <c r="G40" s="261"/>
      <c r="H40" s="261"/>
      <c r="I40" s="261"/>
      <c r="J40" s="262"/>
      <c r="K40" s="91"/>
      <c r="L40" s="34" t="e">
        <f>'Benef. e Insumos - Apoio'!#REF!</f>
        <v>#REF!</v>
      </c>
    </row>
    <row r="41" spans="2:12">
      <c r="B41" s="30" t="s">
        <v>24</v>
      </c>
      <c r="C41" s="260" t="e">
        <f>'Benef. e Insumos - Apoio'!#REF!</f>
        <v>#REF!</v>
      </c>
      <c r="D41" s="261"/>
      <c r="E41" s="261"/>
      <c r="F41" s="261"/>
      <c r="G41" s="261"/>
      <c r="H41" s="261"/>
      <c r="I41" s="261"/>
      <c r="J41" s="262"/>
      <c r="K41" s="92"/>
      <c r="L41" s="34" t="e">
        <f>'Benef. e Insumos - Apoio'!#REF!</f>
        <v>#REF!</v>
      </c>
    </row>
    <row r="42" spans="2:12">
      <c r="B42" s="30" t="s">
        <v>6</v>
      </c>
      <c r="C42" s="260" t="e">
        <f>'Benef. e Insumos - Apoio'!#REF!</f>
        <v>#REF!</v>
      </c>
      <c r="D42" s="261"/>
      <c r="E42" s="261"/>
      <c r="F42" s="261"/>
      <c r="G42" s="261"/>
      <c r="H42" s="261"/>
      <c r="I42" s="261"/>
      <c r="J42" s="262"/>
      <c r="K42" s="50"/>
      <c r="L42" s="34" t="e">
        <f>'Benef. e Insumos - Apoio'!#REF!</f>
        <v>#REF!</v>
      </c>
    </row>
    <row r="43" spans="2:12">
      <c r="B43" s="30" t="s">
        <v>25</v>
      </c>
      <c r="C43" s="260" t="str">
        <f>'Benef. e Insumos - Apoio'!B27</f>
        <v>AUXÍLIO TRANSPORTE</v>
      </c>
      <c r="D43" s="261"/>
      <c r="E43" s="261"/>
      <c r="F43" s="261"/>
      <c r="G43" s="261"/>
      <c r="H43" s="261"/>
      <c r="I43" s="261"/>
      <c r="J43" s="262"/>
      <c r="K43" s="50"/>
      <c r="L43" s="34">
        <f>'Benef. e Insumos - Apoio'!G29</f>
        <v>84.037800000000018</v>
      </c>
    </row>
    <row r="44" spans="2:12">
      <c r="B44" s="30" t="s">
        <v>26</v>
      </c>
      <c r="C44" s="340" t="s">
        <v>3</v>
      </c>
      <c r="D44" s="340"/>
      <c r="E44" s="340"/>
      <c r="F44" s="340"/>
      <c r="G44" s="340"/>
      <c r="H44" s="340"/>
      <c r="I44" s="340"/>
      <c r="J44" s="340"/>
      <c r="K44" s="340"/>
      <c r="L44" s="41">
        <v>0</v>
      </c>
    </row>
    <row r="45" spans="2:12">
      <c r="B45" s="315" t="s">
        <v>185</v>
      </c>
      <c r="C45" s="316"/>
      <c r="D45" s="316"/>
      <c r="E45" s="316"/>
      <c r="F45" s="316"/>
      <c r="G45" s="316"/>
      <c r="H45" s="316"/>
      <c r="I45" s="316"/>
      <c r="J45" s="317"/>
      <c r="K45" s="55"/>
      <c r="L45" s="34" t="e">
        <f>SUM(L37:L44)</f>
        <v>#REF!</v>
      </c>
    </row>
    <row r="46" spans="2:12">
      <c r="B46" s="101"/>
      <c r="C46" s="27"/>
      <c r="D46" s="27"/>
      <c r="E46" s="27"/>
      <c r="F46" s="27"/>
      <c r="G46" s="27"/>
      <c r="H46" s="27"/>
      <c r="I46" s="27"/>
      <c r="J46" s="102"/>
      <c r="K46" s="55"/>
      <c r="L46" s="34"/>
    </row>
    <row r="47" spans="2:12">
      <c r="B47" s="269" t="s">
        <v>186</v>
      </c>
      <c r="C47" s="269"/>
      <c r="D47" s="269"/>
      <c r="E47" s="269"/>
      <c r="F47" s="269"/>
      <c r="G47" s="269"/>
      <c r="H47" s="269"/>
      <c r="I47" s="269"/>
      <c r="J47" s="269"/>
      <c r="K47" s="269"/>
      <c r="L47" s="29" t="str">
        <f>L5</f>
        <v>SERVENTE</v>
      </c>
    </row>
    <row r="48" spans="2:12">
      <c r="B48" s="30" t="s">
        <v>187</v>
      </c>
      <c r="C48" s="260" t="s">
        <v>190</v>
      </c>
      <c r="D48" s="261"/>
      <c r="E48" s="261"/>
      <c r="F48" s="261"/>
      <c r="G48" s="261"/>
      <c r="H48" s="261"/>
      <c r="I48" s="261"/>
      <c r="J48" s="262"/>
      <c r="K48" s="91"/>
      <c r="L48" s="34">
        <f>L23</f>
        <v>186.57800699999999</v>
      </c>
    </row>
    <row r="49" spans="2:12">
      <c r="B49" s="30" t="s">
        <v>188</v>
      </c>
      <c r="C49" s="260" t="s">
        <v>191</v>
      </c>
      <c r="D49" s="261"/>
      <c r="E49" s="261"/>
      <c r="F49" s="261"/>
      <c r="G49" s="261"/>
      <c r="H49" s="261"/>
      <c r="I49" s="261"/>
      <c r="J49" s="262"/>
      <c r="K49" s="91"/>
      <c r="L49" s="34">
        <f>L34</f>
        <v>649.5100000000001</v>
      </c>
    </row>
    <row r="50" spans="2:12">
      <c r="B50" s="30" t="s">
        <v>189</v>
      </c>
      <c r="C50" s="260" t="s">
        <v>193</v>
      </c>
      <c r="D50" s="261"/>
      <c r="E50" s="261"/>
      <c r="F50" s="261"/>
      <c r="G50" s="261"/>
      <c r="H50" s="261"/>
      <c r="I50" s="261"/>
      <c r="J50" s="262"/>
      <c r="K50" s="91"/>
      <c r="L50" s="34" t="e">
        <f>L45</f>
        <v>#REF!</v>
      </c>
    </row>
    <row r="51" spans="2:12">
      <c r="B51" s="253" t="s">
        <v>192</v>
      </c>
      <c r="C51" s="254"/>
      <c r="D51" s="254"/>
      <c r="E51" s="254"/>
      <c r="F51" s="254"/>
      <c r="G51" s="254"/>
      <c r="H51" s="254"/>
      <c r="I51" s="254"/>
      <c r="J51" s="255"/>
      <c r="K51" s="108"/>
      <c r="L51" s="109" t="e">
        <f>SUM(L48:L50)</f>
        <v>#REF!</v>
      </c>
    </row>
    <row r="52" spans="2:12">
      <c r="B52" s="279"/>
      <c r="C52" s="280"/>
      <c r="D52" s="280"/>
      <c r="E52" s="280"/>
      <c r="F52" s="280"/>
      <c r="G52" s="280"/>
      <c r="H52" s="280"/>
      <c r="I52" s="280"/>
      <c r="J52" s="280"/>
      <c r="K52" s="280"/>
      <c r="L52" s="280"/>
    </row>
    <row r="53" spans="2:12">
      <c r="B53" s="251" t="s">
        <v>184</v>
      </c>
      <c r="C53" s="251"/>
      <c r="D53" s="251"/>
      <c r="E53" s="251"/>
      <c r="F53" s="251"/>
      <c r="G53" s="251"/>
      <c r="H53" s="251"/>
      <c r="I53" s="251"/>
      <c r="J53" s="251"/>
      <c r="K53" s="104" t="s">
        <v>19</v>
      </c>
      <c r="L53" s="105" t="s">
        <v>179</v>
      </c>
    </row>
    <row r="54" spans="2:12">
      <c r="B54" s="30" t="s">
        <v>14</v>
      </c>
      <c r="C54" s="258" t="s">
        <v>36</v>
      </c>
      <c r="D54" s="258"/>
      <c r="E54" s="258"/>
      <c r="F54" s="258"/>
      <c r="G54" s="258"/>
      <c r="H54" s="258"/>
      <c r="I54" s="58">
        <v>30</v>
      </c>
      <c r="J54" s="59">
        <v>0.05</v>
      </c>
      <c r="K54" s="55">
        <f>I54/30/12*J54</f>
        <v>4.1666666666666666E-3</v>
      </c>
      <c r="L54" s="34">
        <f t="shared" ref="L54:L59" si="0">ROUND(K54*$L$17,2)</f>
        <v>7</v>
      </c>
    </row>
    <row r="55" spans="2:12">
      <c r="B55" s="30" t="s">
        <v>16</v>
      </c>
      <c r="C55" s="258" t="s">
        <v>37</v>
      </c>
      <c r="D55" s="258"/>
      <c r="E55" s="258"/>
      <c r="F55" s="258"/>
      <c r="G55" s="258"/>
      <c r="H55" s="258"/>
      <c r="I55" s="258"/>
      <c r="J55" s="258"/>
      <c r="K55" s="55">
        <f>K31*K54</f>
        <v>3.703703703703703E-4</v>
      </c>
      <c r="L55" s="34">
        <f t="shared" si="0"/>
        <v>0.62</v>
      </c>
    </row>
    <row r="56" spans="2:12">
      <c r="B56" s="30" t="s">
        <v>20</v>
      </c>
      <c r="C56" s="258" t="s">
        <v>195</v>
      </c>
      <c r="D56" s="258"/>
      <c r="E56" s="258"/>
      <c r="F56" s="258"/>
      <c r="G56" s="258"/>
      <c r="H56" s="258"/>
      <c r="I56" s="258"/>
      <c r="J56" s="258"/>
      <c r="K56" s="55">
        <f>0.5*K55</f>
        <v>1.8518518518518515E-4</v>
      </c>
      <c r="L56" s="34">
        <f t="shared" si="0"/>
        <v>0.31</v>
      </c>
    </row>
    <row r="57" spans="2:12">
      <c r="B57" s="30" t="s">
        <v>22</v>
      </c>
      <c r="C57" s="258" t="s">
        <v>197</v>
      </c>
      <c r="D57" s="258"/>
      <c r="E57" s="258"/>
      <c r="F57" s="258"/>
      <c r="G57" s="258"/>
      <c r="H57" s="258"/>
      <c r="I57" s="258"/>
      <c r="J57" s="258"/>
      <c r="K57" s="55">
        <v>4.0000000000000002E-4</v>
      </c>
      <c r="L57" s="34">
        <f t="shared" si="0"/>
        <v>0.67</v>
      </c>
    </row>
    <row r="58" spans="2:12">
      <c r="B58" s="30" t="s">
        <v>24</v>
      </c>
      <c r="C58" s="258" t="s">
        <v>196</v>
      </c>
      <c r="D58" s="258"/>
      <c r="E58" s="258"/>
      <c r="F58" s="258"/>
      <c r="G58" s="258"/>
      <c r="H58" s="258"/>
      <c r="I58" s="258"/>
      <c r="J58" s="258"/>
      <c r="K58" s="55">
        <f>K34*K57</f>
        <v>1.5075555555555558E-4</v>
      </c>
      <c r="L58" s="34">
        <f t="shared" si="0"/>
        <v>0.25</v>
      </c>
    </row>
    <row r="59" spans="2:12">
      <c r="B59" s="30" t="s">
        <v>6</v>
      </c>
      <c r="C59" s="258" t="s">
        <v>198</v>
      </c>
      <c r="D59" s="258"/>
      <c r="E59" s="258"/>
      <c r="F59" s="258"/>
      <c r="G59" s="258"/>
      <c r="H59" s="258"/>
      <c r="I59" s="258"/>
      <c r="J59" s="258"/>
      <c r="K59" s="103">
        <f>0.5*0.08*K57</f>
        <v>1.6000000000000003E-5</v>
      </c>
      <c r="L59" s="34">
        <f t="shared" si="0"/>
        <v>0.03</v>
      </c>
    </row>
    <row r="60" spans="2:12" ht="15" customHeight="1">
      <c r="B60" s="253" t="s">
        <v>194</v>
      </c>
      <c r="C60" s="254"/>
      <c r="D60" s="254"/>
      <c r="E60" s="254"/>
      <c r="F60" s="254"/>
      <c r="G60" s="254"/>
      <c r="H60" s="254"/>
      <c r="I60" s="254"/>
      <c r="J60" s="255"/>
      <c r="K60" s="108"/>
      <c r="L60" s="109">
        <f>SUM(L54:L59)</f>
        <v>8.879999999999999</v>
      </c>
    </row>
    <row r="61" spans="2:12">
      <c r="B61" s="38"/>
      <c r="C61" s="38"/>
      <c r="D61" s="38"/>
      <c r="E61" s="38"/>
      <c r="F61" s="38"/>
      <c r="G61" s="38"/>
      <c r="H61" s="38"/>
      <c r="I61" s="39"/>
      <c r="J61" s="42"/>
      <c r="K61" s="38"/>
    </row>
    <row r="62" spans="2:12">
      <c r="B62" s="251" t="s">
        <v>199</v>
      </c>
      <c r="C62" s="251"/>
      <c r="D62" s="251"/>
      <c r="E62" s="251"/>
      <c r="F62" s="251"/>
      <c r="G62" s="251"/>
      <c r="H62" s="251"/>
      <c r="I62" s="251"/>
      <c r="J62" s="251"/>
      <c r="K62" s="104"/>
      <c r="L62" s="105"/>
    </row>
    <row r="63" spans="2:12">
      <c r="B63" s="270" t="s">
        <v>204</v>
      </c>
      <c r="C63" s="271"/>
      <c r="D63" s="271"/>
      <c r="E63" s="271"/>
      <c r="F63" s="271"/>
      <c r="G63" s="271"/>
      <c r="H63" s="271"/>
      <c r="I63" s="271"/>
      <c r="J63" s="271"/>
      <c r="K63" s="100" t="s">
        <v>19</v>
      </c>
      <c r="L63" s="34" t="s">
        <v>179</v>
      </c>
    </row>
    <row r="64" spans="2:12">
      <c r="B64" s="30" t="s">
        <v>14</v>
      </c>
      <c r="C64" s="272" t="s">
        <v>200</v>
      </c>
      <c r="D64" s="272"/>
      <c r="E64" s="272"/>
      <c r="F64" s="272"/>
      <c r="G64" s="272"/>
      <c r="H64" s="272"/>
      <c r="I64" s="272"/>
      <c r="J64" s="272"/>
      <c r="K64" s="61">
        <f>1/12</f>
        <v>8.3333333333333329E-2</v>
      </c>
      <c r="L64" s="34">
        <f>K64*$L$17</f>
        <v>139.94749999999999</v>
      </c>
    </row>
    <row r="65" spans="2:13">
      <c r="B65" s="30" t="s">
        <v>16</v>
      </c>
      <c r="C65" s="258" t="s">
        <v>201</v>
      </c>
      <c r="D65" s="258"/>
      <c r="E65" s="258"/>
      <c r="F65" s="258"/>
      <c r="G65" s="354" t="s">
        <v>39</v>
      </c>
      <c r="H65" s="354"/>
      <c r="I65" s="354"/>
      <c r="J65" s="62">
        <v>3</v>
      </c>
      <c r="K65" s="61">
        <f>J65/30/12</f>
        <v>8.3333333333333332E-3</v>
      </c>
      <c r="L65" s="34">
        <f>K65*$L$17</f>
        <v>13.994749999999998</v>
      </c>
      <c r="M65" s="24" t="s">
        <v>181</v>
      </c>
    </row>
    <row r="66" spans="2:13">
      <c r="B66" s="30" t="s">
        <v>20</v>
      </c>
      <c r="C66" s="258" t="s">
        <v>40</v>
      </c>
      <c r="D66" s="258"/>
      <c r="E66" s="258"/>
      <c r="F66" s="258"/>
      <c r="G66" s="354" t="s">
        <v>38</v>
      </c>
      <c r="H66" s="354"/>
      <c r="I66" s="57">
        <v>1.4999999999999999E-2</v>
      </c>
      <c r="J66" s="63">
        <v>5</v>
      </c>
      <c r="K66" s="61">
        <f>J66/30/12*I66</f>
        <v>2.0833333333333332E-4</v>
      </c>
      <c r="L66" s="34">
        <f t="shared" ref="L66:L69" si="1">K66*$L$17</f>
        <v>0.34986874999999995</v>
      </c>
    </row>
    <row r="67" spans="2:13">
      <c r="B67" s="30" t="s">
        <v>22</v>
      </c>
      <c r="C67" s="354" t="s">
        <v>202</v>
      </c>
      <c r="D67" s="354"/>
      <c r="E67" s="354"/>
      <c r="F67" s="62"/>
      <c r="G67" s="354" t="s">
        <v>38</v>
      </c>
      <c r="H67" s="354"/>
      <c r="I67" s="57">
        <v>7.7999999999999996E-3</v>
      </c>
      <c r="J67" s="64">
        <v>15</v>
      </c>
      <c r="K67" s="61">
        <f>J67/30/12*I67</f>
        <v>3.2499999999999999E-4</v>
      </c>
      <c r="L67" s="34">
        <f t="shared" si="1"/>
        <v>0.54579524999999995</v>
      </c>
    </row>
    <row r="68" spans="2:13">
      <c r="B68" s="30" t="s">
        <v>24</v>
      </c>
      <c r="C68" s="354" t="s">
        <v>203</v>
      </c>
      <c r="D68" s="354"/>
      <c r="E68" s="354"/>
      <c r="F68" s="62"/>
      <c r="G68" s="355"/>
      <c r="H68" s="354"/>
      <c r="I68" s="57"/>
      <c r="J68" s="64"/>
      <c r="K68" s="61">
        <v>6.1000000000000004E-3</v>
      </c>
      <c r="L68" s="34">
        <f t="shared" si="1"/>
        <v>10.244157</v>
      </c>
      <c r="M68" s="83" t="s">
        <v>181</v>
      </c>
    </row>
    <row r="69" spans="2:13">
      <c r="B69" s="30" t="s">
        <v>6</v>
      </c>
      <c r="C69" s="340" t="s">
        <v>3</v>
      </c>
      <c r="D69" s="340"/>
      <c r="E69" s="340" t="s">
        <v>41</v>
      </c>
      <c r="F69" s="340"/>
      <c r="G69" s="340"/>
      <c r="H69" s="340"/>
      <c r="I69" s="340"/>
      <c r="J69" s="340"/>
      <c r="K69" s="65"/>
      <c r="L69" s="34">
        <f t="shared" si="1"/>
        <v>0</v>
      </c>
      <c r="M69" s="83"/>
    </row>
    <row r="70" spans="2:13">
      <c r="B70" s="315" t="s">
        <v>205</v>
      </c>
      <c r="C70" s="316"/>
      <c r="D70" s="316"/>
      <c r="E70" s="316"/>
      <c r="F70" s="316"/>
      <c r="G70" s="316"/>
      <c r="H70" s="316"/>
      <c r="I70" s="316"/>
      <c r="J70" s="317"/>
      <c r="K70" s="66"/>
      <c r="L70" s="34">
        <f>SUM(L64:L69)</f>
        <v>165.08207100000001</v>
      </c>
    </row>
    <row r="71" spans="2:13">
      <c r="B71" s="101"/>
      <c r="C71" s="27"/>
      <c r="D71" s="27"/>
      <c r="E71" s="27"/>
      <c r="F71" s="27"/>
      <c r="G71" s="27"/>
      <c r="H71" s="27"/>
      <c r="I71" s="27"/>
      <c r="J71" s="102"/>
      <c r="K71" s="55"/>
      <c r="L71" s="34"/>
    </row>
    <row r="72" spans="2:13">
      <c r="B72" s="270" t="s">
        <v>206</v>
      </c>
      <c r="C72" s="271"/>
      <c r="D72" s="271"/>
      <c r="E72" s="271"/>
      <c r="F72" s="271"/>
      <c r="G72" s="271"/>
      <c r="H72" s="271"/>
      <c r="I72" s="271"/>
      <c r="J72" s="271"/>
      <c r="K72" s="100" t="s">
        <v>19</v>
      </c>
      <c r="L72" s="34" t="s">
        <v>179</v>
      </c>
    </row>
    <row r="73" spans="2:13">
      <c r="B73" s="30" t="s">
        <v>14</v>
      </c>
      <c r="C73" s="272" t="s">
        <v>207</v>
      </c>
      <c r="D73" s="272"/>
      <c r="E73" s="272"/>
      <c r="F73" s="272"/>
      <c r="G73" s="272"/>
      <c r="H73" s="272"/>
      <c r="I73" s="272"/>
      <c r="J73" s="272"/>
      <c r="K73" s="61">
        <v>0</v>
      </c>
      <c r="L73" s="34">
        <f>K73*$L$17</f>
        <v>0</v>
      </c>
    </row>
    <row r="74" spans="2:13">
      <c r="B74" s="315" t="s">
        <v>208</v>
      </c>
      <c r="C74" s="316"/>
      <c r="D74" s="316"/>
      <c r="E74" s="316"/>
      <c r="F74" s="316"/>
      <c r="G74" s="316"/>
      <c r="H74" s="316"/>
      <c r="I74" s="316"/>
      <c r="J74" s="317"/>
      <c r="K74" s="66"/>
      <c r="L74" s="34">
        <f>SUM(L73:L73)</f>
        <v>0</v>
      </c>
    </row>
    <row r="75" spans="2:13">
      <c r="B75" s="101"/>
      <c r="C75" s="27"/>
      <c r="D75" s="27"/>
      <c r="E75" s="27"/>
      <c r="F75" s="27"/>
      <c r="G75" s="27"/>
      <c r="H75" s="27"/>
      <c r="I75" s="27"/>
      <c r="J75" s="27"/>
      <c r="K75" s="106"/>
      <c r="L75" s="34"/>
    </row>
    <row r="76" spans="2:13">
      <c r="B76" s="269" t="s">
        <v>209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9">
        <f>L34</f>
        <v>649.5100000000001</v>
      </c>
    </row>
    <row r="77" spans="2:13">
      <c r="B77" s="30" t="s">
        <v>210</v>
      </c>
      <c r="C77" s="260" t="s">
        <v>201</v>
      </c>
      <c r="D77" s="261"/>
      <c r="E77" s="261"/>
      <c r="F77" s="261"/>
      <c r="G77" s="261"/>
      <c r="H77" s="261"/>
      <c r="I77" s="261"/>
      <c r="J77" s="262"/>
      <c r="K77" s="91"/>
      <c r="L77" s="34">
        <f>L70</f>
        <v>165.08207100000001</v>
      </c>
    </row>
    <row r="78" spans="2:13">
      <c r="B78" s="30" t="s">
        <v>211</v>
      </c>
      <c r="C78" s="260" t="s">
        <v>212</v>
      </c>
      <c r="D78" s="261"/>
      <c r="E78" s="261"/>
      <c r="F78" s="261"/>
      <c r="G78" s="261"/>
      <c r="H78" s="261"/>
      <c r="I78" s="261"/>
      <c r="J78" s="262"/>
      <c r="K78" s="91"/>
      <c r="L78" s="34">
        <f>L74</f>
        <v>0</v>
      </c>
    </row>
    <row r="79" spans="2:13">
      <c r="B79" s="253" t="s">
        <v>213</v>
      </c>
      <c r="C79" s="254"/>
      <c r="D79" s="254"/>
      <c r="E79" s="254"/>
      <c r="F79" s="254"/>
      <c r="G79" s="254"/>
      <c r="H79" s="254"/>
      <c r="I79" s="254"/>
      <c r="J79" s="255"/>
      <c r="K79" s="108"/>
      <c r="L79" s="109">
        <f>SUM(L77:L78)</f>
        <v>165.08207100000001</v>
      </c>
    </row>
    <row r="80" spans="2:13">
      <c r="B80" s="279"/>
      <c r="C80" s="280"/>
      <c r="D80" s="280"/>
      <c r="E80" s="280"/>
      <c r="F80" s="280"/>
      <c r="G80" s="280"/>
      <c r="H80" s="280"/>
      <c r="I80" s="280"/>
      <c r="J80" s="280"/>
      <c r="K80" s="280"/>
      <c r="L80" s="280"/>
    </row>
    <row r="81" spans="2:13">
      <c r="B81" s="251" t="s">
        <v>214</v>
      </c>
      <c r="C81" s="251"/>
      <c r="D81" s="251"/>
      <c r="E81" s="251"/>
      <c r="F81" s="251"/>
      <c r="G81" s="251"/>
      <c r="H81" s="251"/>
      <c r="I81" s="251"/>
      <c r="J81" s="251"/>
      <c r="K81" s="104"/>
      <c r="L81" s="105"/>
      <c r="M81" s="43"/>
    </row>
    <row r="82" spans="2:13">
      <c r="B82" s="30" t="s">
        <v>14</v>
      </c>
      <c r="C82" s="250" t="s">
        <v>67</v>
      </c>
      <c r="D82" s="250"/>
      <c r="E82" s="250"/>
      <c r="F82" s="250"/>
      <c r="G82" s="250"/>
      <c r="H82" s="250"/>
      <c r="I82" s="250"/>
      <c r="J82" s="250"/>
      <c r="K82" s="250"/>
      <c r="L82" s="34">
        <f>'Benef. e Insumos - Apoio'!H41</f>
        <v>105.83333333333333</v>
      </c>
    </row>
    <row r="83" spans="2:13">
      <c r="B83" s="30" t="s">
        <v>16</v>
      </c>
      <c r="C83" s="267" t="s">
        <v>216</v>
      </c>
      <c r="D83" s="301"/>
      <c r="E83" s="347" t="s">
        <v>68</v>
      </c>
      <c r="F83" s="348"/>
      <c r="G83" s="348"/>
      <c r="H83" s="348"/>
      <c r="I83" s="349"/>
      <c r="J83" s="350">
        <v>0.12</v>
      </c>
      <c r="K83" s="351"/>
      <c r="L83" s="41" t="e">
        <f>(L17+L51+L60+L79+L82)/(1-J83)*J83</f>
        <v>#REF!</v>
      </c>
      <c r="M83" s="44"/>
    </row>
    <row r="84" spans="2:13">
      <c r="B84" s="30" t="s">
        <v>223</v>
      </c>
      <c r="C84" s="267" t="s">
        <v>224</v>
      </c>
      <c r="D84" s="301"/>
      <c r="E84" s="347"/>
      <c r="F84" s="348"/>
      <c r="G84" s="348"/>
      <c r="H84" s="348"/>
      <c r="I84" s="349"/>
      <c r="J84" s="359">
        <f>H95+H96</f>
        <v>9.2499999999999999E-2</v>
      </c>
      <c r="K84" s="360"/>
      <c r="L84" s="41" t="e">
        <f>-J84*L83</f>
        <v>#REF!</v>
      </c>
      <c r="M84" s="44"/>
    </row>
    <row r="85" spans="2:13">
      <c r="B85" s="30" t="s">
        <v>20</v>
      </c>
      <c r="C85" s="93" t="s">
        <v>215</v>
      </c>
      <c r="D85" s="94"/>
      <c r="E85" s="95"/>
      <c r="F85" s="96"/>
      <c r="G85" s="96"/>
      <c r="H85" s="96"/>
      <c r="I85" s="97"/>
      <c r="J85" s="98"/>
      <c r="K85" s="99"/>
      <c r="L85" s="41"/>
      <c r="M85" s="44"/>
    </row>
    <row r="86" spans="2:13">
      <c r="B86" s="30" t="s">
        <v>217</v>
      </c>
      <c r="C86" s="340" t="s">
        <v>3</v>
      </c>
      <c r="D86" s="340"/>
      <c r="E86" s="340"/>
      <c r="F86" s="340"/>
      <c r="G86" s="340"/>
      <c r="H86" s="340"/>
      <c r="I86" s="340"/>
      <c r="J86" s="340"/>
      <c r="K86" s="340"/>
      <c r="L86" s="41">
        <v>0</v>
      </c>
    </row>
    <row r="87" spans="2:13">
      <c r="B87" s="253" t="s">
        <v>220</v>
      </c>
      <c r="C87" s="254"/>
      <c r="D87" s="254"/>
      <c r="E87" s="254"/>
      <c r="F87" s="254"/>
      <c r="G87" s="254"/>
      <c r="H87" s="254"/>
      <c r="I87" s="254"/>
      <c r="J87" s="255"/>
      <c r="K87" s="108"/>
      <c r="L87" s="109" t="e">
        <f>SUM(L82:L86)</f>
        <v>#REF!</v>
      </c>
    </row>
    <row r="88" spans="2:13">
      <c r="B88" s="45"/>
      <c r="C88" s="45"/>
      <c r="D88" s="45"/>
      <c r="E88" s="45"/>
      <c r="F88" s="45"/>
      <c r="G88" s="45"/>
      <c r="H88" s="45"/>
      <c r="I88" s="46"/>
      <c r="J88" s="45"/>
      <c r="K88" s="45"/>
    </row>
    <row r="89" spans="2:13">
      <c r="B89" s="38"/>
      <c r="C89" s="38"/>
      <c r="D89" s="38"/>
      <c r="E89" s="38"/>
      <c r="F89" s="38"/>
      <c r="G89" s="38"/>
      <c r="H89" s="68"/>
      <c r="I89" s="68"/>
      <c r="J89" s="68"/>
      <c r="K89" s="68"/>
      <c r="L89" s="69"/>
    </row>
    <row r="90" spans="2:13">
      <c r="B90" s="251" t="s">
        <v>218</v>
      </c>
      <c r="C90" s="251"/>
      <c r="D90" s="251"/>
      <c r="E90" s="251"/>
      <c r="F90" s="251"/>
      <c r="G90" s="251"/>
      <c r="H90" s="251"/>
      <c r="I90" s="251"/>
      <c r="J90" s="251"/>
      <c r="K90" s="104"/>
      <c r="L90" s="105" t="str">
        <f>L5</f>
        <v>SERVENTE</v>
      </c>
    </row>
    <row r="91" spans="2:13">
      <c r="B91" s="30" t="s">
        <v>14</v>
      </c>
      <c r="C91" s="272" t="s">
        <v>219</v>
      </c>
      <c r="D91" s="272"/>
      <c r="E91" s="272"/>
      <c r="F91" s="272"/>
      <c r="G91" s="272"/>
      <c r="H91" s="272"/>
      <c r="I91" s="272"/>
      <c r="J91" s="272"/>
      <c r="K91" s="84">
        <v>0.05</v>
      </c>
      <c r="L91" s="48" t="e">
        <f>K91*L110</f>
        <v>#REF!</v>
      </c>
      <c r="M91" s="70"/>
    </row>
    <row r="92" spans="2:13">
      <c r="B92" s="30" t="s">
        <v>16</v>
      </c>
      <c r="C92" s="272" t="s">
        <v>42</v>
      </c>
      <c r="D92" s="272"/>
      <c r="E92" s="272"/>
      <c r="F92" s="272"/>
      <c r="G92" s="272"/>
      <c r="H92" s="272"/>
      <c r="I92" s="272"/>
      <c r="J92" s="272"/>
      <c r="K92" s="84">
        <v>6.8099999999999994E-2</v>
      </c>
      <c r="L92" s="48" t="e">
        <f>K92*L110</f>
        <v>#REF!</v>
      </c>
      <c r="M92" s="70"/>
    </row>
    <row r="93" spans="2:13">
      <c r="B93" s="289" t="s">
        <v>20</v>
      </c>
      <c r="C93" s="290" t="s">
        <v>43</v>
      </c>
      <c r="D93" s="291"/>
      <c r="E93" s="291"/>
      <c r="F93" s="291"/>
      <c r="G93" s="291"/>
      <c r="H93" s="291"/>
      <c r="I93" s="292"/>
      <c r="J93" s="293" t="e">
        <f>L110+L91+L92</f>
        <v>#REF!</v>
      </c>
      <c r="K93" s="294"/>
      <c r="L93" s="67"/>
    </row>
    <row r="94" spans="2:13">
      <c r="B94" s="289"/>
      <c r="C94" s="357" t="s">
        <v>44</v>
      </c>
      <c r="D94" s="273"/>
      <c r="E94" s="273"/>
      <c r="F94" s="358"/>
      <c r="G94" s="60"/>
      <c r="H94" s="60" t="s">
        <v>45</v>
      </c>
      <c r="I94" s="60"/>
      <c r="J94" s="295"/>
      <c r="K94" s="296"/>
      <c r="L94" s="67"/>
    </row>
    <row r="95" spans="2:13">
      <c r="B95" s="289"/>
      <c r="C95" s="356" t="s">
        <v>46</v>
      </c>
      <c r="D95" s="356"/>
      <c r="E95" s="356"/>
      <c r="F95" s="356"/>
      <c r="G95" s="85" t="s">
        <v>47</v>
      </c>
      <c r="H95" s="56">
        <v>1.6500000000000001E-2</v>
      </c>
      <c r="I95" s="297">
        <f>SUM(H95:H100)</f>
        <v>0.13250000000000001</v>
      </c>
      <c r="J95" s="286" t="e">
        <f>ROUND($L$112*H95,2)</f>
        <v>#REF!</v>
      </c>
      <c r="K95" s="287"/>
      <c r="L95" s="283" t="e">
        <f>SUM(J95:K100)</f>
        <v>#REF!</v>
      </c>
    </row>
    <row r="96" spans="2:13">
      <c r="B96" s="289"/>
      <c r="C96" s="356"/>
      <c r="D96" s="356"/>
      <c r="E96" s="356"/>
      <c r="F96" s="356"/>
      <c r="G96" s="85" t="s">
        <v>48</v>
      </c>
      <c r="H96" s="56">
        <v>7.5999999999999998E-2</v>
      </c>
      <c r="I96" s="297"/>
      <c r="J96" s="286" t="e">
        <f t="shared" ref="J96:J100" si="2">ROUND($L$112*H96,2)</f>
        <v>#REF!</v>
      </c>
      <c r="K96" s="287"/>
      <c r="L96" s="284"/>
    </row>
    <row r="97" spans="2:12">
      <c r="B97" s="289"/>
      <c r="C97" s="356"/>
      <c r="D97" s="356"/>
      <c r="E97" s="356"/>
      <c r="F97" s="356"/>
      <c r="G97" s="85" t="s">
        <v>49</v>
      </c>
      <c r="H97" s="56">
        <v>0</v>
      </c>
      <c r="I97" s="297"/>
      <c r="J97" s="286" t="e">
        <f t="shared" si="2"/>
        <v>#REF!</v>
      </c>
      <c r="K97" s="287"/>
      <c r="L97" s="284"/>
    </row>
    <row r="98" spans="2:12">
      <c r="B98" s="289"/>
      <c r="C98" s="356" t="s">
        <v>50</v>
      </c>
      <c r="D98" s="356"/>
      <c r="E98" s="356"/>
      <c r="F98" s="356"/>
      <c r="G98" s="86" t="s">
        <v>51</v>
      </c>
      <c r="H98" s="56">
        <v>0.04</v>
      </c>
      <c r="I98" s="297"/>
      <c r="J98" s="286" t="e">
        <f t="shared" si="2"/>
        <v>#REF!</v>
      </c>
      <c r="K98" s="287"/>
      <c r="L98" s="284"/>
    </row>
    <row r="99" spans="2:12">
      <c r="B99" s="289"/>
      <c r="C99" s="356"/>
      <c r="D99" s="356"/>
      <c r="E99" s="356"/>
      <c r="F99" s="356"/>
      <c r="G99" s="86" t="s">
        <v>49</v>
      </c>
      <c r="H99" s="56">
        <v>0</v>
      </c>
      <c r="I99" s="297"/>
      <c r="J99" s="286" t="e">
        <f t="shared" si="2"/>
        <v>#REF!</v>
      </c>
      <c r="K99" s="287"/>
      <c r="L99" s="284"/>
    </row>
    <row r="100" spans="2:12">
      <c r="B100" s="289"/>
      <c r="C100" s="356" t="s">
        <v>52</v>
      </c>
      <c r="D100" s="356"/>
      <c r="E100" s="356"/>
      <c r="F100" s="356"/>
      <c r="G100" s="86"/>
      <c r="H100" s="56">
        <v>0</v>
      </c>
      <c r="I100" s="297"/>
      <c r="J100" s="286" t="e">
        <f t="shared" si="2"/>
        <v>#REF!</v>
      </c>
      <c r="K100" s="287"/>
      <c r="L100" s="285"/>
    </row>
    <row r="101" spans="2:12">
      <c r="B101" s="289" t="s">
        <v>53</v>
      </c>
      <c r="C101" s="289"/>
      <c r="D101" s="289"/>
      <c r="E101" s="289"/>
      <c r="F101" s="289"/>
      <c r="G101" s="289"/>
      <c r="H101" s="289"/>
      <c r="I101" s="289"/>
      <c r="J101" s="289"/>
      <c r="K101" s="289"/>
      <c r="L101" s="79" t="e">
        <f>L95+L92+L91</f>
        <v>#REF!</v>
      </c>
    </row>
    <row r="102" spans="2:12">
      <c r="B102" s="71"/>
      <c r="C102" s="71"/>
      <c r="D102" s="71"/>
      <c r="E102" s="71"/>
      <c r="F102" s="71"/>
      <c r="G102" s="71"/>
      <c r="H102" s="71"/>
      <c r="I102" s="72"/>
      <c r="J102" s="73"/>
      <c r="K102" s="71"/>
    </row>
    <row r="103" spans="2:12">
      <c r="B103" s="282" t="s">
        <v>54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</row>
    <row r="104" spans="2:12">
      <c r="B104" s="281" t="s">
        <v>55</v>
      </c>
      <c r="C104" s="281"/>
      <c r="D104" s="281"/>
      <c r="E104" s="281"/>
      <c r="F104" s="281"/>
      <c r="G104" s="281"/>
      <c r="H104" s="281"/>
      <c r="I104" s="281"/>
      <c r="J104" s="281"/>
      <c r="K104" s="281"/>
      <c r="L104" s="29" t="str">
        <f>L5</f>
        <v>SERVENTE</v>
      </c>
    </row>
    <row r="105" spans="2:12">
      <c r="B105" s="30" t="s">
        <v>14</v>
      </c>
      <c r="C105" s="272" t="str">
        <f>B6</f>
        <v xml:space="preserve">MÓDULO 01 – Composição da Remuneração </v>
      </c>
      <c r="D105" s="272"/>
      <c r="E105" s="272"/>
      <c r="F105" s="272"/>
      <c r="G105" s="272"/>
      <c r="H105" s="272"/>
      <c r="I105" s="272"/>
      <c r="J105" s="272"/>
      <c r="K105" s="272"/>
      <c r="L105" s="74">
        <f>L17</f>
        <v>1679.37</v>
      </c>
    </row>
    <row r="106" spans="2:12">
      <c r="B106" s="30" t="s">
        <v>16</v>
      </c>
      <c r="C106" s="272" t="str">
        <f>B19</f>
        <v>MÓDULO 2 – ENCARGOS E BENEFÍCIOS ANUAIS, MENSAIS E DIÁRIOS</v>
      </c>
      <c r="D106" s="272"/>
      <c r="E106" s="272"/>
      <c r="F106" s="272"/>
      <c r="G106" s="272"/>
      <c r="H106" s="272"/>
      <c r="I106" s="272"/>
      <c r="J106" s="272"/>
      <c r="K106" s="272"/>
      <c r="L106" s="74" t="e">
        <f>L51</f>
        <v>#REF!</v>
      </c>
    </row>
    <row r="107" spans="2:12">
      <c r="B107" s="30" t="s">
        <v>20</v>
      </c>
      <c r="C107" s="272" t="str">
        <f>B53</f>
        <v>MÓDULO 3 – PROVISÃO PARA RESCISÃO</v>
      </c>
      <c r="D107" s="272"/>
      <c r="E107" s="272"/>
      <c r="F107" s="272"/>
      <c r="G107" s="272"/>
      <c r="H107" s="272"/>
      <c r="I107" s="272"/>
      <c r="J107" s="272"/>
      <c r="K107" s="272"/>
      <c r="L107" s="74">
        <f>L60</f>
        <v>8.879999999999999</v>
      </c>
    </row>
    <row r="108" spans="2:12">
      <c r="B108" s="30" t="s">
        <v>22</v>
      </c>
      <c r="C108" s="272" t="str">
        <f>B62</f>
        <v>MÓDULO 4 – CUSTO DE REPOSIÇÃO DO PROFISSIONAL AUSENTE</v>
      </c>
      <c r="D108" s="272"/>
      <c r="E108" s="272"/>
      <c r="F108" s="272"/>
      <c r="G108" s="272"/>
      <c r="H108" s="272"/>
      <c r="I108" s="272"/>
      <c r="J108" s="272"/>
      <c r="K108" s="272"/>
      <c r="L108" s="74">
        <f>L79</f>
        <v>165.08207100000001</v>
      </c>
    </row>
    <row r="109" spans="2:12">
      <c r="B109" s="30" t="s">
        <v>24</v>
      </c>
      <c r="C109" s="272" t="str">
        <f>B81</f>
        <v>MÓDULO 5 – INSUMOS DIVERSOS</v>
      </c>
      <c r="D109" s="272"/>
      <c r="E109" s="272"/>
      <c r="F109" s="272"/>
      <c r="G109" s="272"/>
      <c r="H109" s="272"/>
      <c r="I109" s="272"/>
      <c r="J109" s="272"/>
      <c r="K109" s="272"/>
      <c r="L109" s="74" t="e">
        <f>L87</f>
        <v>#REF!</v>
      </c>
    </row>
    <row r="110" spans="2:12">
      <c r="B110" s="281" t="s">
        <v>222</v>
      </c>
      <c r="C110" s="281"/>
      <c r="D110" s="281"/>
      <c r="E110" s="281"/>
      <c r="F110" s="281"/>
      <c r="G110" s="281"/>
      <c r="H110" s="281"/>
      <c r="I110" s="281"/>
      <c r="J110" s="281"/>
      <c r="K110" s="281"/>
      <c r="L110" s="80" t="e">
        <f>SUM(L105:L109)</f>
        <v>#REF!</v>
      </c>
    </row>
    <row r="111" spans="2:12">
      <c r="B111" s="30" t="s">
        <v>24</v>
      </c>
      <c r="C111" s="272" t="s">
        <v>56</v>
      </c>
      <c r="D111" s="272"/>
      <c r="E111" s="272"/>
      <c r="F111" s="272"/>
      <c r="G111" s="272"/>
      <c r="H111" s="272"/>
      <c r="I111" s="272"/>
      <c r="J111" s="272"/>
      <c r="K111" s="272"/>
      <c r="L111" s="75" t="e">
        <f>L112-L110</f>
        <v>#REF!</v>
      </c>
    </row>
    <row r="112" spans="2:12">
      <c r="B112" s="313" t="s">
        <v>57</v>
      </c>
      <c r="C112" s="313"/>
      <c r="D112" s="313"/>
      <c r="E112" s="313"/>
      <c r="F112" s="313"/>
      <c r="G112" s="313"/>
      <c r="H112" s="313"/>
      <c r="I112" s="313"/>
      <c r="J112" s="313"/>
      <c r="K112" s="313"/>
      <c r="L112" s="81" t="e">
        <f>ROUND(J93/(1-$I$95),2)</f>
        <v>#REF!</v>
      </c>
    </row>
    <row r="113" spans="6:12">
      <c r="K113" s="70"/>
    </row>
    <row r="115" spans="6:12">
      <c r="F115" s="305" t="s">
        <v>58</v>
      </c>
      <c r="G115" s="306"/>
      <c r="H115" s="306"/>
      <c r="I115" s="307"/>
      <c r="J115" s="24"/>
      <c r="L115" s="24"/>
    </row>
    <row r="116" spans="6:12">
      <c r="F116" s="305" t="s">
        <v>59</v>
      </c>
      <c r="G116" s="306"/>
      <c r="H116" s="307"/>
      <c r="I116" s="76" t="s">
        <v>19</v>
      </c>
      <c r="J116" s="24"/>
      <c r="L116" s="24"/>
    </row>
    <row r="117" spans="6:12">
      <c r="F117" s="77" t="s">
        <v>60</v>
      </c>
      <c r="G117" s="77"/>
      <c r="H117" s="78"/>
      <c r="I117" s="78">
        <f>K91</f>
        <v>0.05</v>
      </c>
      <c r="J117" s="24"/>
      <c r="L117" s="24"/>
    </row>
    <row r="118" spans="6:12">
      <c r="F118" s="308" t="s">
        <v>42</v>
      </c>
      <c r="G118" s="309"/>
      <c r="H118" s="310"/>
      <c r="I118" s="78">
        <f>K92</f>
        <v>6.8099999999999994E-2</v>
      </c>
      <c r="J118" s="24"/>
      <c r="L118" s="24"/>
    </row>
    <row r="119" spans="6:12">
      <c r="F119" s="77" t="s">
        <v>61</v>
      </c>
      <c r="G119" s="77"/>
      <c r="H119" s="78"/>
      <c r="I119" s="78">
        <f>I95</f>
        <v>0.13250000000000001</v>
      </c>
      <c r="J119" s="24"/>
      <c r="L119" s="24"/>
    </row>
    <row r="120" spans="6:12">
      <c r="F120" s="325" t="s">
        <v>62</v>
      </c>
      <c r="G120" s="326"/>
      <c r="H120" s="327"/>
      <c r="I120" s="78">
        <f>(1+I117)*(1+I118)/(1-I119)-1</f>
        <v>0.29280115273775253</v>
      </c>
      <c r="J120" s="24"/>
      <c r="L120" s="24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45</vt:i4>
      </vt:variant>
    </vt:vector>
  </HeadingPairs>
  <TitlesOfParts>
    <vt:vector size="59" baseType="lpstr">
      <vt:lpstr>Plan. Auxiliar</vt:lpstr>
      <vt:lpstr>Benef. e Insumos - Apoio</vt:lpstr>
      <vt:lpstr>APOIO</vt:lpstr>
      <vt:lpstr>Benef. e Insumos - Libras</vt:lpstr>
      <vt:lpstr>LIBRAS</vt:lpstr>
      <vt:lpstr>QUADRO RESUMO</vt:lpstr>
      <vt:lpstr>"03" Laborat.</vt:lpstr>
      <vt:lpstr>"04" Almoxarifados</vt:lpstr>
      <vt:lpstr>"05" Oficinas</vt:lpstr>
      <vt:lpstr>"06" Esp.Livres</vt:lpstr>
      <vt:lpstr>"08" P. Adj e Cont.</vt:lpstr>
      <vt:lpstr>"09" Varrição</vt:lpstr>
      <vt:lpstr>"10" Pat. e Áreas Verdes</vt:lpstr>
      <vt:lpstr>"14" Fachada Envidraçada</vt:lpstr>
      <vt:lpstr>Aparecida</vt:lpstr>
      <vt:lpstr>Araçatuba</vt:lpstr>
      <vt:lpstr>APOIO!Area_de_impressao</vt:lpstr>
      <vt:lpstr>'Benef. e Insumos - Apoio'!Area_de_impressao</vt:lpstr>
      <vt:lpstr>'Benef. e Insumos - Libras'!Area_de_impressao</vt:lpstr>
      <vt:lpstr>LIBRAS!Area_de_impressao</vt:lpstr>
      <vt:lpstr>Arujá</vt:lpstr>
      <vt:lpstr>Atibaia</vt:lpstr>
      <vt:lpstr>Barra_do_Turvo</vt:lpstr>
      <vt:lpstr>Bauru</vt:lpstr>
      <vt:lpstr>APOIO!C_</vt:lpstr>
      <vt:lpstr>C_</vt:lpstr>
      <vt:lpstr>Caçapava</vt:lpstr>
      <vt:lpstr>Cachoeira_Paulista</vt:lpstr>
      <vt:lpstr>Cajati</vt:lpstr>
      <vt:lpstr>Campinas</vt:lpstr>
      <vt:lpstr>APOIO!D</vt:lpstr>
      <vt:lpstr>D</vt:lpstr>
      <vt:lpstr>Del_05_Posto_Barra_do_Turvo</vt:lpstr>
      <vt:lpstr>Del_10_Marília</vt:lpstr>
      <vt:lpstr>Guaiçara</vt:lpstr>
      <vt:lpstr>Guarulhos</vt:lpstr>
      <vt:lpstr>Itapecerica_da_Serra</vt:lpstr>
      <vt:lpstr>Lavrinhas</vt:lpstr>
      <vt:lpstr>Marília</vt:lpstr>
      <vt:lpstr>Miracatu</vt:lpstr>
      <vt:lpstr>Municípios</vt:lpstr>
      <vt:lpstr>Osasco</vt:lpstr>
      <vt:lpstr>Ourinhos</vt:lpstr>
      <vt:lpstr>Piquete</vt:lpstr>
      <vt:lpstr>Piracicaba</vt:lpstr>
      <vt:lpstr>Presidente_Prudente</vt:lpstr>
      <vt:lpstr>PSF_Campinas</vt:lpstr>
      <vt:lpstr>PSU_Marília</vt:lpstr>
      <vt:lpstr>Registro</vt:lpstr>
      <vt:lpstr>Ribeirão_Preto</vt:lpstr>
      <vt:lpstr>Roseira</vt:lpstr>
      <vt:lpstr>Santos</vt:lpstr>
      <vt:lpstr>São_José_do_Rio_Preto</vt:lpstr>
      <vt:lpstr>São_José_dos_Campos</vt:lpstr>
      <vt:lpstr>São_Paulo</vt:lpstr>
      <vt:lpstr>Sorocaba</vt:lpstr>
      <vt:lpstr>Taubaté</vt:lpstr>
      <vt:lpstr>Ubatuba</vt:lpstr>
      <vt:lpstr>Vargem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João Augusto de Campos Avaristo</cp:lastModifiedBy>
  <cp:lastPrinted>2023-07-31T14:24:43Z</cp:lastPrinted>
  <dcterms:created xsi:type="dcterms:W3CDTF">2016-05-03T22:07:00Z</dcterms:created>
  <dcterms:modified xsi:type="dcterms:W3CDTF">2023-07-31T14:24:48Z</dcterms:modified>
</cp:coreProperties>
</file>